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cf-my.sharepoint.com/personal/canningsrl_cardiff_ac_uk/Documents/Homeless SR/github uploads/"/>
    </mc:Choice>
  </mc:AlternateContent>
  <xr:revisionPtr revIDLastSave="3182" documentId="8_{30C6F715-3E32-4B9E-A976-05E992662FCE}" xr6:coauthVersionLast="47" xr6:coauthVersionMax="47" xr10:uidLastSave="{25AC511B-B7BA-46BD-85CD-09DE12211D20}"/>
  <bookViews>
    <workbookView xWindow="-28920" yWindow="-4425" windowWidth="29040" windowHeight="15720" tabRatio="719" activeTab="1" xr2:uid="{D5C6C3C1-9CB6-4665-B905-C30DAF6A2A47}"/>
  </bookViews>
  <sheets>
    <sheet name="All cause for Stata" sheetId="14" r:id="rId1"/>
    <sheet name="cause specific" sheetId="11" r:id="rId2"/>
    <sheet name="cause_specific2" sheetId="15" r:id="rId3"/>
  </sheets>
  <definedNames>
    <definedName name="_xlnm._FilterDatabase" localSheetId="0" hidden="1">'All cause for Stata'!$A$1:$BJ$146</definedName>
    <definedName name="_xlnm._FilterDatabase" localSheetId="1" hidden="1">'cause specific'!$A$1:$DM$321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4" i="14" l="1"/>
  <c r="O135" i="14"/>
  <c r="O136" i="14"/>
  <c r="O138" i="14"/>
  <c r="O140" i="14"/>
  <c r="O141" i="14"/>
  <c r="O142" i="14"/>
  <c r="N137" i="14"/>
  <c r="O137" i="14" s="1"/>
  <c r="O61" i="14"/>
  <c r="O60" i="14"/>
  <c r="O59" i="14"/>
  <c r="O58" i="14"/>
  <c r="O57" i="14"/>
  <c r="O56" i="14"/>
  <c r="O27" i="14"/>
  <c r="O26" i="14"/>
  <c r="O25" i="14"/>
  <c r="O23" i="14"/>
  <c r="O22" i="14"/>
  <c r="O21" i="14"/>
  <c r="O20" i="14"/>
  <c r="O19" i="14"/>
  <c r="O18" i="14"/>
  <c r="O17" i="14"/>
  <c r="O65" i="14"/>
  <c r="O85" i="14"/>
  <c r="O84" i="14"/>
  <c r="O90" i="14"/>
  <c r="O95" i="14"/>
  <c r="O94" i="14"/>
  <c r="O110" i="14"/>
  <c r="O109" i="14"/>
  <c r="O118" i="14"/>
  <c r="O117" i="14"/>
  <c r="O116" i="14"/>
  <c r="O115" i="14"/>
  <c r="O114" i="14"/>
  <c r="O83" i="14"/>
  <c r="O133" i="14"/>
  <c r="O132" i="14"/>
  <c r="O131" i="14"/>
  <c r="O130" i="14"/>
  <c r="O129" i="14"/>
  <c r="O128" i="14"/>
  <c r="O127" i="14"/>
  <c r="O126" i="14"/>
  <c r="O125" i="14"/>
  <c r="O124" i="14"/>
  <c r="O123" i="14"/>
  <c r="O122" i="14"/>
  <c r="O121" i="14"/>
  <c r="O120" i="14"/>
  <c r="O119" i="14"/>
  <c r="O113" i="14"/>
  <c r="O111" i="14"/>
  <c r="N112" i="14"/>
  <c r="N24" i="14"/>
  <c r="N146" i="14" s="1"/>
  <c r="O108" i="14"/>
  <c r="O101" i="14"/>
  <c r="O99" i="14"/>
  <c r="O98" i="14"/>
  <c r="O97" i="14"/>
  <c r="K99" i="14"/>
  <c r="K98" i="14"/>
  <c r="M99" i="14"/>
  <c r="M98" i="14"/>
  <c r="L96" i="14"/>
  <c r="N96" i="14" s="1"/>
  <c r="O96" i="14" s="1"/>
  <c r="O91" i="14"/>
  <c r="O92" i="14"/>
  <c r="N30" i="14" l="1"/>
  <c r="O30" i="14" s="1"/>
  <c r="O11" i="14"/>
  <c r="O24" i="14"/>
  <c r="O10" i="14"/>
  <c r="O15" i="14"/>
  <c r="O13" i="14"/>
  <c r="O12" i="14"/>
  <c r="O112" i="14"/>
  <c r="O14" i="14"/>
  <c r="N80" i="14" l="1"/>
  <c r="N76" i="14"/>
  <c r="O68" i="14"/>
  <c r="O67" i="14"/>
  <c r="O55" i="14"/>
  <c r="O53" i="14"/>
  <c r="O52" i="14"/>
  <c r="O51" i="14"/>
  <c r="O50" i="14"/>
  <c r="O29" i="14"/>
  <c r="O33" i="14"/>
  <c r="O28" i="14"/>
  <c r="K64" i="14"/>
  <c r="BJ7" i="14"/>
  <c r="BI7" i="14"/>
  <c r="BH7" i="14"/>
  <c r="BJ4" i="14"/>
  <c r="BI4" i="14"/>
  <c r="BH4" i="14"/>
  <c r="BJ5" i="14"/>
  <c r="BI5" i="14"/>
  <c r="BH5" i="14"/>
  <c r="BJ6" i="14"/>
  <c r="BI6" i="14"/>
  <c r="BH6" i="14"/>
  <c r="BJ3" i="14"/>
  <c r="BI3" i="14"/>
  <c r="BH3" i="14"/>
  <c r="BJ25" i="14"/>
  <c r="BI25" i="14"/>
  <c r="BH25" i="14"/>
  <c r="BJ40" i="14"/>
  <c r="BI40" i="14"/>
  <c r="BH40" i="14"/>
  <c r="BJ45" i="14"/>
  <c r="BI45" i="14"/>
  <c r="BH45" i="14"/>
  <c r="BJ47" i="14"/>
  <c r="BJ46" i="14"/>
  <c r="BI47" i="14"/>
  <c r="BI46" i="14"/>
  <c r="BH47" i="14"/>
  <c r="BH46" i="14"/>
  <c r="AB46" i="14" l="1"/>
  <c r="T46" i="14"/>
  <c r="U46" i="14" s="1"/>
  <c r="O46" i="14"/>
  <c r="C46" i="14"/>
  <c r="AB47" i="14"/>
  <c r="T47" i="14"/>
  <c r="U47" i="14" s="1"/>
  <c r="O47" i="14"/>
  <c r="C47" i="14"/>
  <c r="O45" i="14"/>
  <c r="M43" i="14" l="1"/>
  <c r="N43" i="14"/>
  <c r="O40" i="14"/>
  <c r="O39" i="14"/>
  <c r="O38" i="14"/>
  <c r="O37" i="14"/>
  <c r="O36" i="14"/>
  <c r="O35" i="14"/>
  <c r="O34" i="14"/>
  <c r="O31" i="14"/>
  <c r="O32" i="14"/>
  <c r="O41" i="14"/>
  <c r="T3" i="14"/>
  <c r="U3" i="14" s="1"/>
  <c r="O48" i="14"/>
  <c r="BJ123" i="14"/>
  <c r="BI123" i="14"/>
  <c r="BH123" i="14"/>
  <c r="BJ122" i="14" l="1"/>
  <c r="BI122" i="14"/>
  <c r="BH122" i="14"/>
  <c r="C146" i="14" l="1"/>
  <c r="C145" i="14"/>
  <c r="C144" i="14"/>
  <c r="C143" i="14"/>
  <c r="AB143" i="14"/>
  <c r="AB144" i="14"/>
  <c r="AB145" i="14"/>
  <c r="AB146" i="14"/>
  <c r="BB143" i="14"/>
  <c r="BA143" i="14"/>
  <c r="M143" i="14"/>
  <c r="O143" i="14"/>
  <c r="BQ541" i="15"/>
  <c r="BP541" i="15"/>
  <c r="BO541" i="15"/>
  <c r="BN541" i="15"/>
  <c r="BM541" i="15"/>
  <c r="D541" i="15"/>
  <c r="BQ540" i="15"/>
  <c r="BP540" i="15"/>
  <c r="BO540" i="15"/>
  <c r="BN540" i="15"/>
  <c r="BM540" i="15"/>
  <c r="D540" i="15"/>
  <c r="BQ539" i="15"/>
  <c r="BP539" i="15"/>
  <c r="BO539" i="15"/>
  <c r="BN539" i="15"/>
  <c r="BM539" i="15"/>
  <c r="D539" i="15"/>
  <c r="BQ538" i="15"/>
  <c r="BP538" i="15"/>
  <c r="BO538" i="15"/>
  <c r="BN538" i="15"/>
  <c r="BM538" i="15"/>
  <c r="D538" i="15"/>
  <c r="BQ537" i="15"/>
  <c r="BP537" i="15"/>
  <c r="BO537" i="15"/>
  <c r="BN537" i="15"/>
  <c r="BM537" i="15"/>
  <c r="D537" i="15"/>
  <c r="BQ536" i="15"/>
  <c r="BP536" i="15"/>
  <c r="BO536" i="15"/>
  <c r="BN536" i="15"/>
  <c r="BM536" i="15"/>
  <c r="D536" i="15"/>
  <c r="BQ535" i="15"/>
  <c r="BP535" i="15"/>
  <c r="BO535" i="15"/>
  <c r="BN535" i="15"/>
  <c r="BM535" i="15"/>
  <c r="D535" i="15"/>
  <c r="BQ534" i="15"/>
  <c r="BP534" i="15"/>
  <c r="BO534" i="15"/>
  <c r="BN534" i="15"/>
  <c r="BM534" i="15"/>
  <c r="D534" i="15"/>
  <c r="BQ533" i="15"/>
  <c r="BP533" i="15"/>
  <c r="BO533" i="15"/>
  <c r="BN533" i="15"/>
  <c r="BM533" i="15"/>
  <c r="D533" i="15"/>
  <c r="BQ532" i="15"/>
  <c r="BP532" i="15"/>
  <c r="BO532" i="15"/>
  <c r="BN532" i="15"/>
  <c r="BM532" i="15"/>
  <c r="D532" i="15"/>
  <c r="D320" i="11"/>
  <c r="D319" i="11"/>
  <c r="D321" i="11"/>
  <c r="D318" i="11"/>
  <c r="DM320" i="11"/>
  <c r="DL320" i="11"/>
  <c r="DK320" i="11"/>
  <c r="DJ320" i="11"/>
  <c r="DI320" i="11"/>
  <c r="DM319" i="11"/>
  <c r="DL319" i="11"/>
  <c r="DK319" i="11"/>
  <c r="DJ319" i="11"/>
  <c r="DI319" i="11"/>
  <c r="DM321" i="11"/>
  <c r="DL321" i="11"/>
  <c r="DK321" i="11"/>
  <c r="DJ321" i="11"/>
  <c r="DI321" i="11"/>
  <c r="DM318" i="11"/>
  <c r="DL318" i="11"/>
  <c r="DK318" i="11"/>
  <c r="DJ318" i="11"/>
  <c r="DI318" i="11"/>
  <c r="DM317" i="11"/>
  <c r="DL317" i="11"/>
  <c r="DK317" i="11"/>
  <c r="DJ317" i="11"/>
  <c r="DI317" i="11"/>
  <c r="D317" i="11"/>
  <c r="L146" i="14"/>
  <c r="O146" i="14" s="1"/>
  <c r="L145" i="14"/>
  <c r="O145" i="14" s="1"/>
  <c r="L144" i="14"/>
  <c r="O144" i="14" s="1"/>
  <c r="K144" i="14"/>
  <c r="K146" i="14"/>
  <c r="K145" i="14"/>
  <c r="T146" i="14"/>
  <c r="U146" i="14" s="1"/>
  <c r="T145" i="14"/>
  <c r="U145" i="14" s="1"/>
  <c r="T143" i="14" l="1"/>
  <c r="U143" i="14" s="1"/>
  <c r="T144" i="14" l="1"/>
  <c r="U144" i="14" s="1"/>
  <c r="N3" i="14"/>
  <c r="BQ513" i="15"/>
  <c r="BP513" i="15"/>
  <c r="BO513" i="15"/>
  <c r="BN513" i="15"/>
  <c r="BM513" i="15"/>
  <c r="D513" i="15"/>
  <c r="BQ512" i="15"/>
  <c r="BP512" i="15"/>
  <c r="BO512" i="15"/>
  <c r="BN512" i="15"/>
  <c r="BM512" i="15"/>
  <c r="D512" i="15"/>
  <c r="BQ511" i="15"/>
  <c r="BP511" i="15"/>
  <c r="BO511" i="15"/>
  <c r="BN511" i="15"/>
  <c r="BM511" i="15"/>
  <c r="D511" i="15"/>
  <c r="BQ510" i="15"/>
  <c r="BP510" i="15"/>
  <c r="BO510" i="15"/>
  <c r="BN510" i="15"/>
  <c r="BM510" i="15"/>
  <c r="D510" i="15"/>
  <c r="BK509" i="15"/>
  <c r="BQ509" i="15" s="1"/>
  <c r="BJ509" i="15"/>
  <c r="BP509" i="15" s="1"/>
  <c r="BI509" i="15"/>
  <c r="BO509" i="15" s="1"/>
  <c r="D509" i="15"/>
  <c r="BQ508" i="15"/>
  <c r="BP508" i="15"/>
  <c r="BO508" i="15"/>
  <c r="BN508" i="15"/>
  <c r="BM508" i="15"/>
  <c r="D508" i="15"/>
  <c r="BQ507" i="15"/>
  <c r="BP507" i="15"/>
  <c r="BO507" i="15"/>
  <c r="BN507" i="15"/>
  <c r="BM507" i="15"/>
  <c r="D507" i="15"/>
  <c r="BQ466" i="15"/>
  <c r="BP466" i="15"/>
  <c r="BO466" i="15"/>
  <c r="BN466" i="15"/>
  <c r="BM466" i="15"/>
  <c r="AM466" i="15"/>
  <c r="AO466" i="15" s="1"/>
  <c r="D466" i="15"/>
  <c r="BK465" i="15"/>
  <c r="BQ465" i="15" s="1"/>
  <c r="BJ465" i="15"/>
  <c r="BP465" i="15" s="1"/>
  <c r="BI465" i="15"/>
  <c r="D465" i="15"/>
  <c r="BK464" i="15"/>
  <c r="BJ464" i="15"/>
  <c r="BP464" i="15" s="1"/>
  <c r="BI464" i="15"/>
  <c r="BO464" i="15" s="1"/>
  <c r="D464" i="15"/>
  <c r="BQ463" i="15"/>
  <c r="BP463" i="15"/>
  <c r="BO463" i="15"/>
  <c r="BN463" i="15"/>
  <c r="BM463" i="15"/>
  <c r="D463" i="15"/>
  <c r="BQ462" i="15"/>
  <c r="BP462" i="15"/>
  <c r="BO462" i="15"/>
  <c r="BN462" i="15"/>
  <c r="BM462" i="15"/>
  <c r="D462" i="15"/>
  <c r="BQ461" i="15"/>
  <c r="BP461" i="15"/>
  <c r="BO461" i="15"/>
  <c r="BN461" i="15"/>
  <c r="BM461" i="15"/>
  <c r="D461" i="15"/>
  <c r="BQ460" i="15"/>
  <c r="BP460" i="15"/>
  <c r="BO460" i="15"/>
  <c r="BN460" i="15"/>
  <c r="BM460" i="15"/>
  <c r="D460" i="15"/>
  <c r="BQ459" i="15"/>
  <c r="BP459" i="15"/>
  <c r="BO459" i="15"/>
  <c r="BN459" i="15"/>
  <c r="BM459" i="15"/>
  <c r="D459" i="15"/>
  <c r="BQ458" i="15"/>
  <c r="BP458" i="15"/>
  <c r="BO458" i="15"/>
  <c r="BN458" i="15"/>
  <c r="BM458" i="15"/>
  <c r="D458" i="15"/>
  <c r="BQ457" i="15"/>
  <c r="BP457" i="15"/>
  <c r="BO457" i="15"/>
  <c r="BN457" i="15"/>
  <c r="BM457" i="15"/>
  <c r="D457" i="15"/>
  <c r="BQ456" i="15"/>
  <c r="BP456" i="15"/>
  <c r="BO456" i="15"/>
  <c r="BN456" i="15"/>
  <c r="BM456" i="15"/>
  <c r="D456" i="15"/>
  <c r="BQ455" i="15"/>
  <c r="BP455" i="15"/>
  <c r="BO455" i="15"/>
  <c r="BN455" i="15"/>
  <c r="BM455" i="15"/>
  <c r="D455" i="15"/>
  <c r="BQ454" i="15"/>
  <c r="BP454" i="15"/>
  <c r="BO454" i="15"/>
  <c r="BN454" i="15"/>
  <c r="BM454" i="15"/>
  <c r="D454" i="15"/>
  <c r="BQ447" i="15"/>
  <c r="BP447" i="15"/>
  <c r="BO447" i="15"/>
  <c r="BN447" i="15"/>
  <c r="BM447" i="15"/>
  <c r="D447" i="15"/>
  <c r="BQ446" i="15"/>
  <c r="BP446" i="15"/>
  <c r="BO446" i="15"/>
  <c r="BN446" i="15"/>
  <c r="BM446" i="15"/>
  <c r="D446" i="15"/>
  <c r="BQ445" i="15"/>
  <c r="BP445" i="15"/>
  <c r="BO445" i="15"/>
  <c r="BN445" i="15"/>
  <c r="BM445" i="15"/>
  <c r="D445" i="15"/>
  <c r="BQ444" i="15"/>
  <c r="BP444" i="15"/>
  <c r="BO444" i="15"/>
  <c r="BN444" i="15"/>
  <c r="BM444" i="15"/>
  <c r="D444" i="15"/>
  <c r="BQ443" i="15"/>
  <c r="BP443" i="15"/>
  <c r="BO443" i="15"/>
  <c r="BN443" i="15"/>
  <c r="BM443" i="15"/>
  <c r="D443" i="15"/>
  <c r="BQ442" i="15"/>
  <c r="BP442" i="15"/>
  <c r="BO442" i="15"/>
  <c r="BN442" i="15"/>
  <c r="BM442" i="15"/>
  <c r="D442" i="15"/>
  <c r="BQ441" i="15"/>
  <c r="BP441" i="15"/>
  <c r="BO441" i="15"/>
  <c r="BN441" i="15"/>
  <c r="BM441" i="15"/>
  <c r="AM441" i="15"/>
  <c r="AN441" i="15" s="1"/>
  <c r="D441" i="15"/>
  <c r="BQ440" i="15"/>
  <c r="BP440" i="15"/>
  <c r="BO440" i="15"/>
  <c r="BN440" i="15"/>
  <c r="BM440" i="15"/>
  <c r="AM440" i="15"/>
  <c r="D440" i="15"/>
  <c r="BK439" i="15"/>
  <c r="BQ439" i="15" s="1"/>
  <c r="BJ439" i="15"/>
  <c r="BP439" i="15" s="1"/>
  <c r="BI439" i="15"/>
  <c r="D439" i="15"/>
  <c r="BK438" i="15"/>
  <c r="BQ438" i="15" s="1"/>
  <c r="BJ438" i="15"/>
  <c r="BP438" i="15" s="1"/>
  <c r="BI438" i="15"/>
  <c r="BO438" i="15" s="1"/>
  <c r="D438" i="15"/>
  <c r="BK437" i="15"/>
  <c r="BQ437" i="15" s="1"/>
  <c r="BJ437" i="15"/>
  <c r="BP437" i="15" s="1"/>
  <c r="BI437" i="15"/>
  <c r="BO437" i="15" s="1"/>
  <c r="D437" i="15"/>
  <c r="BQ436" i="15"/>
  <c r="BP436" i="15"/>
  <c r="BO436" i="15"/>
  <c r="BN436" i="15"/>
  <c r="BM436" i="15"/>
  <c r="D436" i="15"/>
  <c r="BQ435" i="15"/>
  <c r="BP435" i="15"/>
  <c r="BO435" i="15"/>
  <c r="BN435" i="15"/>
  <c r="BM435" i="15"/>
  <c r="AM435" i="15"/>
  <c r="AO435" i="15" s="1"/>
  <c r="D435" i="15"/>
  <c r="BQ434" i="15"/>
  <c r="BP434" i="15"/>
  <c r="BO434" i="15"/>
  <c r="BN434" i="15"/>
  <c r="BM434" i="15"/>
  <c r="D434" i="15"/>
  <c r="BQ433" i="15"/>
  <c r="BP433" i="15"/>
  <c r="BO433" i="15"/>
  <c r="BN433" i="15"/>
  <c r="BM433" i="15"/>
  <c r="D433" i="15"/>
  <c r="BK432" i="15"/>
  <c r="BJ432" i="15"/>
  <c r="BP432" i="15" s="1"/>
  <c r="BI432" i="15"/>
  <c r="BM432" i="15" s="1"/>
  <c r="D432" i="15"/>
  <c r="BQ431" i="15"/>
  <c r="BP431" i="15"/>
  <c r="BO431" i="15"/>
  <c r="BN431" i="15"/>
  <c r="BM431" i="15"/>
  <c r="D431" i="15"/>
  <c r="BQ430" i="15"/>
  <c r="BP430" i="15"/>
  <c r="BO430" i="15"/>
  <c r="BN430" i="15"/>
  <c r="BM430" i="15"/>
  <c r="D430" i="15"/>
  <c r="BQ429" i="15"/>
  <c r="BP429" i="15"/>
  <c r="BO429" i="15"/>
  <c r="BN429" i="15"/>
  <c r="BM429" i="15"/>
  <c r="D429" i="15"/>
  <c r="BQ428" i="15"/>
  <c r="BP428" i="15"/>
  <c r="BO428" i="15"/>
  <c r="BN428" i="15"/>
  <c r="BM428" i="15"/>
  <c r="D428" i="15"/>
  <c r="BQ427" i="15"/>
  <c r="BP427" i="15"/>
  <c r="BO427" i="15"/>
  <c r="BN427" i="15"/>
  <c r="BM427" i="15"/>
  <c r="D427" i="15"/>
  <c r="BQ426" i="15"/>
  <c r="BP426" i="15"/>
  <c r="BO426" i="15"/>
  <c r="BN426" i="15"/>
  <c r="BM426" i="15"/>
  <c r="D426" i="15"/>
  <c r="BQ425" i="15"/>
  <c r="BP425" i="15"/>
  <c r="BO425" i="15"/>
  <c r="BN425" i="15"/>
  <c r="BM425" i="15"/>
  <c r="D425" i="15"/>
  <c r="BQ424" i="15"/>
  <c r="BP424" i="15"/>
  <c r="BO424" i="15"/>
  <c r="BN424" i="15"/>
  <c r="BM424" i="15"/>
  <c r="D424" i="15"/>
  <c r="BQ423" i="15"/>
  <c r="BP423" i="15"/>
  <c r="BO423" i="15"/>
  <c r="BN423" i="15"/>
  <c r="BM423" i="15"/>
  <c r="D423" i="15"/>
  <c r="BQ422" i="15"/>
  <c r="BP422" i="15"/>
  <c r="BO422" i="15"/>
  <c r="BN422" i="15"/>
  <c r="BM422" i="15"/>
  <c r="D422" i="15"/>
  <c r="BQ421" i="15"/>
  <c r="BP421" i="15"/>
  <c r="BO421" i="15"/>
  <c r="BN421" i="15"/>
  <c r="BM421" i="15"/>
  <c r="D421" i="15"/>
  <c r="BQ420" i="15"/>
  <c r="BP420" i="15"/>
  <c r="BO420" i="15"/>
  <c r="BN420" i="15"/>
  <c r="BM420" i="15"/>
  <c r="D420" i="15"/>
  <c r="BQ419" i="15"/>
  <c r="BP419" i="15"/>
  <c r="BO419" i="15"/>
  <c r="BN419" i="15"/>
  <c r="BM419" i="15"/>
  <c r="D419" i="15"/>
  <c r="BQ407" i="15"/>
  <c r="BP407" i="15"/>
  <c r="BO407" i="15"/>
  <c r="BN407" i="15"/>
  <c r="BM407" i="15"/>
  <c r="D407" i="15"/>
  <c r="BQ406" i="15"/>
  <c r="BP406" i="15"/>
  <c r="BO406" i="15"/>
  <c r="BN406" i="15"/>
  <c r="BM406" i="15"/>
  <c r="D406" i="15"/>
  <c r="BQ405" i="15"/>
  <c r="BP405" i="15"/>
  <c r="BO405" i="15"/>
  <c r="BN405" i="15"/>
  <c r="BM405" i="15"/>
  <c r="D405" i="15"/>
  <c r="BQ404" i="15"/>
  <c r="BP404" i="15"/>
  <c r="BO404" i="15"/>
  <c r="BN404" i="15"/>
  <c r="BM404" i="15"/>
  <c r="D404" i="15"/>
  <c r="BQ403" i="15"/>
  <c r="BP403" i="15"/>
  <c r="BO403" i="15"/>
  <c r="BN403" i="15"/>
  <c r="BM403" i="15"/>
  <c r="D403" i="15"/>
  <c r="BQ402" i="15"/>
  <c r="BP402" i="15"/>
  <c r="BO402" i="15"/>
  <c r="BN402" i="15"/>
  <c r="BM402" i="15"/>
  <c r="D402" i="15"/>
  <c r="BQ401" i="15"/>
  <c r="BP401" i="15"/>
  <c r="BO401" i="15"/>
  <c r="BN401" i="15"/>
  <c r="BM401" i="15"/>
  <c r="D401" i="15"/>
  <c r="BQ400" i="15"/>
  <c r="BP400" i="15"/>
  <c r="BO400" i="15"/>
  <c r="BN400" i="15"/>
  <c r="BM400" i="15"/>
  <c r="D400" i="15"/>
  <c r="BQ399" i="15"/>
  <c r="BP399" i="15"/>
  <c r="BO399" i="15"/>
  <c r="BN399" i="15"/>
  <c r="BM399" i="15"/>
  <c r="D399" i="15"/>
  <c r="BQ398" i="15"/>
  <c r="BP398" i="15"/>
  <c r="BO398" i="15"/>
  <c r="BN398" i="15"/>
  <c r="BM398" i="15"/>
  <c r="AM398" i="15"/>
  <c r="AO398" i="15" s="1"/>
  <c r="D398" i="15"/>
  <c r="BK397" i="15"/>
  <c r="BJ397" i="15"/>
  <c r="BI397" i="15"/>
  <c r="BO397" i="15" s="1"/>
  <c r="D397" i="15"/>
  <c r="BK396" i="15"/>
  <c r="BQ396" i="15" s="1"/>
  <c r="BJ396" i="15"/>
  <c r="BP396" i="15" s="1"/>
  <c r="BI396" i="15"/>
  <c r="D396" i="15"/>
  <c r="BQ395" i="15"/>
  <c r="BP395" i="15"/>
  <c r="BO395" i="15"/>
  <c r="BN395" i="15"/>
  <c r="BM395" i="15"/>
  <c r="D395" i="15"/>
  <c r="BQ394" i="15"/>
  <c r="BP394" i="15"/>
  <c r="BO394" i="15"/>
  <c r="BN394" i="15"/>
  <c r="BM394" i="15"/>
  <c r="AM394" i="15"/>
  <c r="AN394" i="15" s="1"/>
  <c r="D394" i="15"/>
  <c r="BQ393" i="15"/>
  <c r="BP393" i="15"/>
  <c r="BO393" i="15"/>
  <c r="BN393" i="15"/>
  <c r="BM393" i="15"/>
  <c r="D393" i="15"/>
  <c r="BQ392" i="15"/>
  <c r="BP392" i="15"/>
  <c r="BO392" i="15"/>
  <c r="BN392" i="15"/>
  <c r="BM392" i="15"/>
  <c r="D392" i="15"/>
  <c r="BQ391" i="15"/>
  <c r="BP391" i="15"/>
  <c r="BO391" i="15"/>
  <c r="BN391" i="15"/>
  <c r="BM391" i="15"/>
  <c r="D391" i="15"/>
  <c r="BQ390" i="15"/>
  <c r="BP390" i="15"/>
  <c r="BO390" i="15"/>
  <c r="BN390" i="15"/>
  <c r="BM390" i="15"/>
  <c r="D390" i="15"/>
  <c r="BQ389" i="15"/>
  <c r="BP389" i="15"/>
  <c r="BO389" i="15"/>
  <c r="BN389" i="15"/>
  <c r="BM389" i="15"/>
  <c r="D389" i="15"/>
  <c r="BQ388" i="15"/>
  <c r="BP388" i="15"/>
  <c r="BO388" i="15"/>
  <c r="BN388" i="15"/>
  <c r="BM388" i="15"/>
  <c r="D388" i="15"/>
  <c r="BQ387" i="15"/>
  <c r="BP387" i="15"/>
  <c r="BO387" i="15"/>
  <c r="BN387" i="15"/>
  <c r="BM387" i="15"/>
  <c r="D387" i="15"/>
  <c r="BQ386" i="15"/>
  <c r="BP386" i="15"/>
  <c r="BO386" i="15"/>
  <c r="BN386" i="15"/>
  <c r="BM386" i="15"/>
  <c r="D386" i="15"/>
  <c r="BK385" i="15"/>
  <c r="BJ385" i="15"/>
  <c r="BP385" i="15" s="1"/>
  <c r="BI385" i="15"/>
  <c r="BO385" i="15" s="1"/>
  <c r="D385" i="15"/>
  <c r="BK384" i="15"/>
  <c r="BQ384" i="15" s="1"/>
  <c r="BJ384" i="15"/>
  <c r="BP384" i="15" s="1"/>
  <c r="BI384" i="15"/>
  <c r="D384" i="15"/>
  <c r="BK383" i="15"/>
  <c r="BQ383" i="15" s="1"/>
  <c r="BJ383" i="15"/>
  <c r="BI383" i="15"/>
  <c r="BO383" i="15" s="1"/>
  <c r="D383" i="15"/>
  <c r="BK382" i="15"/>
  <c r="BJ382" i="15"/>
  <c r="BP382" i="15" s="1"/>
  <c r="BI382" i="15"/>
  <c r="BO382" i="15" s="1"/>
  <c r="D382" i="15"/>
  <c r="BK381" i="15"/>
  <c r="BJ381" i="15"/>
  <c r="BP381" i="15" s="1"/>
  <c r="BI381" i="15"/>
  <c r="BO381" i="15" s="1"/>
  <c r="D381" i="15"/>
  <c r="BK380" i="15"/>
  <c r="BQ380" i="15" s="1"/>
  <c r="BJ380" i="15"/>
  <c r="BP380" i="15" s="1"/>
  <c r="BI380" i="15"/>
  <c r="BO380" i="15" s="1"/>
  <c r="D380" i="15"/>
  <c r="BK379" i="15"/>
  <c r="BQ379" i="15" s="1"/>
  <c r="BJ379" i="15"/>
  <c r="BP379" i="15" s="1"/>
  <c r="BI379" i="15"/>
  <c r="BO379" i="15" s="1"/>
  <c r="D379" i="15"/>
  <c r="BQ378" i="15"/>
  <c r="BP378" i="15"/>
  <c r="BO378" i="15"/>
  <c r="BN378" i="15"/>
  <c r="BM378" i="15"/>
  <c r="D378" i="15"/>
  <c r="BK377" i="15"/>
  <c r="BQ377" i="15" s="1"/>
  <c r="BJ377" i="15"/>
  <c r="BP377" i="15" s="1"/>
  <c r="BI377" i="15"/>
  <c r="BO377" i="15" s="1"/>
  <c r="D377" i="15"/>
  <c r="BQ376" i="15"/>
  <c r="BP376" i="15"/>
  <c r="BO376" i="15"/>
  <c r="BN376" i="15"/>
  <c r="BM376" i="15"/>
  <c r="D376" i="15"/>
  <c r="BQ375" i="15"/>
  <c r="BP375" i="15"/>
  <c r="BO375" i="15"/>
  <c r="BN375" i="15"/>
  <c r="BM375" i="15"/>
  <c r="D375" i="15"/>
  <c r="BQ374" i="15"/>
  <c r="BP374" i="15"/>
  <c r="BO374" i="15"/>
  <c r="BN374" i="15"/>
  <c r="BM374" i="15"/>
  <c r="D374" i="15"/>
  <c r="BQ373" i="15"/>
  <c r="BP373" i="15"/>
  <c r="BO373" i="15"/>
  <c r="BN373" i="15"/>
  <c r="BM373" i="15"/>
  <c r="D373" i="15"/>
  <c r="BQ372" i="15"/>
  <c r="BP372" i="15"/>
  <c r="BO372" i="15"/>
  <c r="BN372" i="15"/>
  <c r="BM372" i="15"/>
  <c r="D372" i="15"/>
  <c r="BQ371" i="15"/>
  <c r="BP371" i="15"/>
  <c r="BO371" i="15"/>
  <c r="BN371" i="15"/>
  <c r="BM371" i="15"/>
  <c r="D371" i="15"/>
  <c r="BQ370" i="15"/>
  <c r="BP370" i="15"/>
  <c r="BO370" i="15"/>
  <c r="BN370" i="15"/>
  <c r="BM370" i="15"/>
  <c r="D370" i="15"/>
  <c r="BQ369" i="15"/>
  <c r="BP369" i="15"/>
  <c r="BO369" i="15"/>
  <c r="BN369" i="15"/>
  <c r="BM369" i="15"/>
  <c r="D369" i="15"/>
  <c r="BQ368" i="15"/>
  <c r="BP368" i="15"/>
  <c r="BO368" i="15"/>
  <c r="BN368" i="15"/>
  <c r="BM368" i="15"/>
  <c r="D368" i="15"/>
  <c r="BQ367" i="15"/>
  <c r="BP367" i="15"/>
  <c r="BO367" i="15"/>
  <c r="BN367" i="15"/>
  <c r="BM367" i="15"/>
  <c r="D367" i="15"/>
  <c r="BQ366" i="15"/>
  <c r="BP366" i="15"/>
  <c r="BO366" i="15"/>
  <c r="BN366" i="15"/>
  <c r="BM366" i="15"/>
  <c r="D366" i="15"/>
  <c r="BQ365" i="15"/>
  <c r="BP365" i="15"/>
  <c r="BO365" i="15"/>
  <c r="BN365" i="15"/>
  <c r="BM365" i="15"/>
  <c r="D365" i="15"/>
  <c r="BQ364" i="15"/>
  <c r="BP364" i="15"/>
  <c r="BO364" i="15"/>
  <c r="BN364" i="15"/>
  <c r="BM364" i="15"/>
  <c r="D364" i="15"/>
  <c r="BQ363" i="15"/>
  <c r="BP363" i="15"/>
  <c r="BO363" i="15"/>
  <c r="BN363" i="15"/>
  <c r="BM363" i="15"/>
  <c r="D363" i="15"/>
  <c r="BQ362" i="15"/>
  <c r="BP362" i="15"/>
  <c r="BO362" i="15"/>
  <c r="BN362" i="15"/>
  <c r="BM362" i="15"/>
  <c r="D362" i="15"/>
  <c r="BQ361" i="15"/>
  <c r="BP361" i="15"/>
  <c r="BO361" i="15"/>
  <c r="BN361" i="15"/>
  <c r="BM361" i="15"/>
  <c r="D361" i="15"/>
  <c r="BQ360" i="15"/>
  <c r="BP360" i="15"/>
  <c r="BO360" i="15"/>
  <c r="BN360" i="15"/>
  <c r="BM360" i="15"/>
  <c r="D360" i="15"/>
  <c r="BQ359" i="15"/>
  <c r="BP359" i="15"/>
  <c r="BO359" i="15"/>
  <c r="BN359" i="15"/>
  <c r="BM359" i="15"/>
  <c r="D359" i="15"/>
  <c r="BQ358" i="15"/>
  <c r="BP358" i="15"/>
  <c r="BO358" i="15"/>
  <c r="BN358" i="15"/>
  <c r="BM358" i="15"/>
  <c r="D358" i="15"/>
  <c r="BQ357" i="15"/>
  <c r="BP357" i="15"/>
  <c r="BO357" i="15"/>
  <c r="BN357" i="15"/>
  <c r="BM357" i="15"/>
  <c r="D357" i="15"/>
  <c r="BQ356" i="15"/>
  <c r="BP356" i="15"/>
  <c r="BO356" i="15"/>
  <c r="BN356" i="15"/>
  <c r="BM356" i="15"/>
  <c r="D356" i="15"/>
  <c r="BK355" i="15"/>
  <c r="BQ355" i="15" s="1"/>
  <c r="BJ355" i="15"/>
  <c r="BP355" i="15" s="1"/>
  <c r="BI355" i="15"/>
  <c r="BO355" i="15" s="1"/>
  <c r="D355" i="15"/>
  <c r="BQ354" i="15"/>
  <c r="BP354" i="15"/>
  <c r="BO354" i="15"/>
  <c r="BN354" i="15"/>
  <c r="BM354" i="15"/>
  <c r="D354" i="15"/>
  <c r="BQ353" i="15"/>
  <c r="BP353" i="15"/>
  <c r="BO353" i="15"/>
  <c r="BN353" i="15"/>
  <c r="BM353" i="15"/>
  <c r="D353" i="15"/>
  <c r="BQ352" i="15"/>
  <c r="BP352" i="15"/>
  <c r="BO352" i="15"/>
  <c r="BN352" i="15"/>
  <c r="BM352" i="15"/>
  <c r="D352" i="15"/>
  <c r="BQ351" i="15"/>
  <c r="BP351" i="15"/>
  <c r="BO351" i="15"/>
  <c r="BN351" i="15"/>
  <c r="BM351" i="15"/>
  <c r="D351" i="15"/>
  <c r="BQ350" i="15"/>
  <c r="BP350" i="15"/>
  <c r="BO350" i="15"/>
  <c r="BN350" i="15"/>
  <c r="BM350" i="15"/>
  <c r="AM350" i="15"/>
  <c r="D350" i="15"/>
  <c r="BQ349" i="15"/>
  <c r="BP349" i="15"/>
  <c r="BO349" i="15"/>
  <c r="BN349" i="15"/>
  <c r="BM349" i="15"/>
  <c r="D349" i="15"/>
  <c r="BQ348" i="15"/>
  <c r="BP348" i="15"/>
  <c r="BO348" i="15"/>
  <c r="BN348" i="15"/>
  <c r="BM348" i="15"/>
  <c r="D348" i="15"/>
  <c r="BQ347" i="15"/>
  <c r="BP347" i="15"/>
  <c r="BO347" i="15"/>
  <c r="BN347" i="15"/>
  <c r="BM347" i="15"/>
  <c r="D347" i="15"/>
  <c r="BQ346" i="15"/>
  <c r="BP346" i="15"/>
  <c r="BO346" i="15"/>
  <c r="BN346" i="15"/>
  <c r="BM346" i="15"/>
  <c r="D346" i="15"/>
  <c r="BK345" i="15"/>
  <c r="BJ345" i="15"/>
  <c r="BP345" i="15" s="1"/>
  <c r="BI345" i="15"/>
  <c r="D345" i="15"/>
  <c r="BK305" i="15"/>
  <c r="BQ305" i="15" s="1"/>
  <c r="BJ305" i="15"/>
  <c r="BP305" i="15" s="1"/>
  <c r="BI305" i="15"/>
  <c r="D305" i="15"/>
  <c r="BQ304" i="15"/>
  <c r="BP304" i="15"/>
  <c r="BO304" i="15"/>
  <c r="BN304" i="15"/>
  <c r="BM304" i="15"/>
  <c r="D304" i="15"/>
  <c r="BQ303" i="15"/>
  <c r="BP303" i="15"/>
  <c r="BO303" i="15"/>
  <c r="BN303" i="15"/>
  <c r="BM303" i="15"/>
  <c r="D303" i="15"/>
  <c r="BQ302" i="15"/>
  <c r="BP302" i="15"/>
  <c r="BO302" i="15"/>
  <c r="BN302" i="15"/>
  <c r="BM302" i="15"/>
  <c r="D302" i="15"/>
  <c r="BQ301" i="15"/>
  <c r="BP301" i="15"/>
  <c r="BO301" i="15"/>
  <c r="BN301" i="15"/>
  <c r="BM301" i="15"/>
  <c r="AM301" i="15"/>
  <c r="AN301" i="15" s="1"/>
  <c r="D301" i="15"/>
  <c r="BK300" i="15"/>
  <c r="BQ300" i="15" s="1"/>
  <c r="BJ300" i="15"/>
  <c r="BP300" i="15" s="1"/>
  <c r="BI300" i="15"/>
  <c r="D300" i="15"/>
  <c r="BK299" i="15"/>
  <c r="BQ299" i="15" s="1"/>
  <c r="BJ299" i="15"/>
  <c r="BP299" i="15" s="1"/>
  <c r="BI299" i="15"/>
  <c r="BO299" i="15" s="1"/>
  <c r="D299" i="15"/>
  <c r="BQ298" i="15"/>
  <c r="BP298" i="15"/>
  <c r="BO298" i="15"/>
  <c r="BN298" i="15"/>
  <c r="BM298" i="15"/>
  <c r="D298" i="15"/>
  <c r="BQ297" i="15"/>
  <c r="BP297" i="15"/>
  <c r="BO297" i="15"/>
  <c r="BN297" i="15"/>
  <c r="BM297" i="15"/>
  <c r="D297" i="15"/>
  <c r="BQ296" i="15"/>
  <c r="BP296" i="15"/>
  <c r="BO296" i="15"/>
  <c r="BN296" i="15"/>
  <c r="BM296" i="15"/>
  <c r="D296" i="15"/>
  <c r="BK294" i="15"/>
  <c r="BJ294" i="15"/>
  <c r="BP294" i="15" s="1"/>
  <c r="BI294" i="15"/>
  <c r="BO294" i="15" s="1"/>
  <c r="D294" i="15"/>
  <c r="BQ293" i="15"/>
  <c r="BP293" i="15"/>
  <c r="BO293" i="15"/>
  <c r="BN293" i="15"/>
  <c r="BM293" i="15"/>
  <c r="D293" i="15"/>
  <c r="BQ292" i="15"/>
  <c r="BP292" i="15"/>
  <c r="BO292" i="15"/>
  <c r="BN292" i="15"/>
  <c r="BM292" i="15"/>
  <c r="D292" i="15"/>
  <c r="BQ291" i="15"/>
  <c r="BP291" i="15"/>
  <c r="BO291" i="15"/>
  <c r="BN291" i="15"/>
  <c r="BM291" i="15"/>
  <c r="D291" i="15"/>
  <c r="BQ290" i="15"/>
  <c r="BP290" i="15"/>
  <c r="BO290" i="15"/>
  <c r="BN290" i="15"/>
  <c r="BM290" i="15"/>
  <c r="D290" i="15"/>
  <c r="BQ289" i="15"/>
  <c r="BP289" i="15"/>
  <c r="BO289" i="15"/>
  <c r="BN289" i="15"/>
  <c r="BM289" i="15"/>
  <c r="D289" i="15"/>
  <c r="BQ288" i="15"/>
  <c r="BP288" i="15"/>
  <c r="BO288" i="15"/>
  <c r="BN288" i="15"/>
  <c r="BM288" i="15"/>
  <c r="D288" i="15"/>
  <c r="BQ287" i="15"/>
  <c r="BP287" i="15"/>
  <c r="BO287" i="15"/>
  <c r="BN287" i="15"/>
  <c r="BM287" i="15"/>
  <c r="D287" i="15"/>
  <c r="BK286" i="15"/>
  <c r="BQ286" i="15" s="1"/>
  <c r="BJ286" i="15"/>
  <c r="BP286" i="15" s="1"/>
  <c r="BI286" i="15"/>
  <c r="BO286" i="15" s="1"/>
  <c r="AM286" i="15"/>
  <c r="AO286" i="15" s="1"/>
  <c r="D286" i="15"/>
  <c r="BQ285" i="15"/>
  <c r="BP285" i="15"/>
  <c r="BO285" i="15"/>
  <c r="BN285" i="15"/>
  <c r="BM285" i="15"/>
  <c r="AM285" i="15"/>
  <c r="AN285" i="15" s="1"/>
  <c r="D285" i="15"/>
  <c r="BK284" i="15"/>
  <c r="BQ284" i="15" s="1"/>
  <c r="BJ284" i="15"/>
  <c r="BP284" i="15" s="1"/>
  <c r="BI284" i="15"/>
  <c r="D284" i="15"/>
  <c r="BQ283" i="15"/>
  <c r="BP283" i="15"/>
  <c r="BO283" i="15"/>
  <c r="BN283" i="15"/>
  <c r="BM283" i="15"/>
  <c r="D283" i="15"/>
  <c r="BQ282" i="15"/>
  <c r="BP282" i="15"/>
  <c r="BO282" i="15"/>
  <c r="BN282" i="15"/>
  <c r="BM282" i="15"/>
  <c r="D282" i="15"/>
  <c r="BQ281" i="15"/>
  <c r="BP281" i="15"/>
  <c r="BO281" i="15"/>
  <c r="BN281" i="15"/>
  <c r="BM281" i="15"/>
  <c r="D281" i="15"/>
  <c r="BQ280" i="15"/>
  <c r="BP280" i="15"/>
  <c r="BO280" i="15"/>
  <c r="BN280" i="15"/>
  <c r="BM280" i="15"/>
  <c r="D280" i="15"/>
  <c r="BQ279" i="15"/>
  <c r="BP279" i="15"/>
  <c r="BO279" i="15"/>
  <c r="BN279" i="15"/>
  <c r="BM279" i="15"/>
  <c r="D279" i="15"/>
  <c r="BQ278" i="15"/>
  <c r="BP278" i="15"/>
  <c r="BO278" i="15"/>
  <c r="BN278" i="15"/>
  <c r="BM278" i="15"/>
  <c r="D278" i="15"/>
  <c r="BQ277" i="15"/>
  <c r="BP277" i="15"/>
  <c r="BO277" i="15"/>
  <c r="BN277" i="15"/>
  <c r="BM277" i="15"/>
  <c r="D277" i="15"/>
  <c r="BK276" i="15"/>
  <c r="BJ276" i="15"/>
  <c r="BP276" i="15" s="1"/>
  <c r="BI276" i="15"/>
  <c r="BO276" i="15" s="1"/>
  <c r="D276" i="15"/>
  <c r="BK275" i="15"/>
  <c r="BQ275" i="15" s="1"/>
  <c r="BJ275" i="15"/>
  <c r="BP275" i="15" s="1"/>
  <c r="BI275" i="15"/>
  <c r="D275" i="15"/>
  <c r="BQ274" i="15"/>
  <c r="BP274" i="15"/>
  <c r="BO274" i="15"/>
  <c r="BN274" i="15"/>
  <c r="BM274" i="15"/>
  <c r="D274" i="15"/>
  <c r="BQ273" i="15"/>
  <c r="BP273" i="15"/>
  <c r="BO273" i="15"/>
  <c r="BN273" i="15"/>
  <c r="BM273" i="15"/>
  <c r="D273" i="15"/>
  <c r="BQ272" i="15"/>
  <c r="BP272" i="15"/>
  <c r="BO272" i="15"/>
  <c r="BN272" i="15"/>
  <c r="BM272" i="15"/>
  <c r="D272" i="15"/>
  <c r="BK271" i="15"/>
  <c r="BQ271" i="15" s="1"/>
  <c r="BJ271" i="15"/>
  <c r="BP271" i="15" s="1"/>
  <c r="BI271" i="15"/>
  <c r="D271" i="15"/>
  <c r="BK270" i="15"/>
  <c r="BQ270" i="15" s="1"/>
  <c r="BJ270" i="15"/>
  <c r="BP270" i="15" s="1"/>
  <c r="BI270" i="15"/>
  <c r="BO270" i="15" s="1"/>
  <c r="D270" i="15"/>
  <c r="BQ269" i="15"/>
  <c r="BP269" i="15"/>
  <c r="BO269" i="15"/>
  <c r="BN269" i="15"/>
  <c r="BM269" i="15"/>
  <c r="D269" i="15"/>
  <c r="BQ268" i="15"/>
  <c r="BP268" i="15"/>
  <c r="BO268" i="15"/>
  <c r="BN268" i="15"/>
  <c r="BM268" i="15"/>
  <c r="D268" i="15"/>
  <c r="BQ267" i="15"/>
  <c r="BP267" i="15"/>
  <c r="BO267" i="15"/>
  <c r="BN267" i="15"/>
  <c r="BM267" i="15"/>
  <c r="D267" i="15"/>
  <c r="BQ266" i="15"/>
  <c r="BP266" i="15"/>
  <c r="BO266" i="15"/>
  <c r="BN266" i="15"/>
  <c r="BM266" i="15"/>
  <c r="D266" i="15"/>
  <c r="BQ295" i="15"/>
  <c r="BP295" i="15"/>
  <c r="BO295" i="15"/>
  <c r="BN295" i="15"/>
  <c r="BM295" i="15"/>
  <c r="D295" i="15"/>
  <c r="BQ265" i="15"/>
  <c r="BP265" i="15"/>
  <c r="BO265" i="15"/>
  <c r="BN265" i="15"/>
  <c r="BM265" i="15"/>
  <c r="D265" i="15"/>
  <c r="BQ264" i="15"/>
  <c r="BP264" i="15"/>
  <c r="BO264" i="15"/>
  <c r="BN264" i="15"/>
  <c r="BM264" i="15"/>
  <c r="D264" i="15"/>
  <c r="BK263" i="15"/>
  <c r="BJ263" i="15"/>
  <c r="BP263" i="15" s="1"/>
  <c r="BI263" i="15"/>
  <c r="BO263" i="15" s="1"/>
  <c r="D263" i="15"/>
  <c r="BQ262" i="15"/>
  <c r="BP262" i="15"/>
  <c r="BO262" i="15"/>
  <c r="BN262" i="15"/>
  <c r="BM262" i="15"/>
  <c r="D262" i="15"/>
  <c r="BQ261" i="15"/>
  <c r="BP261" i="15"/>
  <c r="BO261" i="15"/>
  <c r="BN261" i="15"/>
  <c r="BM261" i="15"/>
  <c r="D261" i="15"/>
  <c r="BQ260" i="15"/>
  <c r="BP260" i="15"/>
  <c r="BO260" i="15"/>
  <c r="BN260" i="15"/>
  <c r="BM260" i="15"/>
  <c r="D260" i="15"/>
  <c r="BQ259" i="15"/>
  <c r="BP259" i="15"/>
  <c r="BO259" i="15"/>
  <c r="BN259" i="15"/>
  <c r="BM259" i="15"/>
  <c r="D259" i="15"/>
  <c r="BQ258" i="15"/>
  <c r="BP258" i="15"/>
  <c r="BO258" i="15"/>
  <c r="BN258" i="15"/>
  <c r="BM258" i="15"/>
  <c r="D258" i="15"/>
  <c r="BQ257" i="15"/>
  <c r="BP257" i="15"/>
  <c r="BO257" i="15"/>
  <c r="BN257" i="15"/>
  <c r="BM257" i="15"/>
  <c r="D257" i="15"/>
  <c r="BQ256" i="15"/>
  <c r="BP256" i="15"/>
  <c r="BO256" i="15"/>
  <c r="BN256" i="15"/>
  <c r="BM256" i="15"/>
  <c r="D256" i="15"/>
  <c r="BQ255" i="15"/>
  <c r="BP255" i="15"/>
  <c r="BO255" i="15"/>
  <c r="BN255" i="15"/>
  <c r="BM255" i="15"/>
  <c r="D255" i="15"/>
  <c r="BQ254" i="15"/>
  <c r="BP254" i="15"/>
  <c r="BO254" i="15"/>
  <c r="BN254" i="15"/>
  <c r="BM254" i="15"/>
  <c r="D254" i="15"/>
  <c r="BQ253" i="15"/>
  <c r="BP253" i="15"/>
  <c r="BO253" i="15"/>
  <c r="BN253" i="15"/>
  <c r="BM253" i="15"/>
  <c r="D253" i="15"/>
  <c r="BQ252" i="15"/>
  <c r="BP252" i="15"/>
  <c r="BO252" i="15"/>
  <c r="BN252" i="15"/>
  <c r="BM252" i="15"/>
  <c r="D252" i="15"/>
  <c r="BQ251" i="15"/>
  <c r="BP251" i="15"/>
  <c r="BO251" i="15"/>
  <c r="BN251" i="15"/>
  <c r="BM251" i="15"/>
  <c r="D251" i="15"/>
  <c r="BQ250" i="15"/>
  <c r="BP250" i="15"/>
  <c r="BO250" i="15"/>
  <c r="BN250" i="15"/>
  <c r="BM250" i="15"/>
  <c r="D250" i="15"/>
  <c r="BQ249" i="15"/>
  <c r="BP249" i="15"/>
  <c r="BO249" i="15"/>
  <c r="BN249" i="15"/>
  <c r="BM249" i="15"/>
  <c r="D249" i="15"/>
  <c r="BQ248" i="15"/>
  <c r="BP248" i="15"/>
  <c r="BO248" i="15"/>
  <c r="BN248" i="15"/>
  <c r="BM248" i="15"/>
  <c r="D248" i="15"/>
  <c r="BQ247" i="15"/>
  <c r="BP247" i="15"/>
  <c r="BO247" i="15"/>
  <c r="BN247" i="15"/>
  <c r="BM247" i="15"/>
  <c r="D247" i="15"/>
  <c r="BK246" i="15"/>
  <c r="BQ246" i="15" s="1"/>
  <c r="BJ246" i="15"/>
  <c r="BP246" i="15" s="1"/>
  <c r="BI246" i="15"/>
  <c r="D246" i="15"/>
  <c r="BQ245" i="15"/>
  <c r="BP245" i="15"/>
  <c r="BO245" i="15"/>
  <c r="BN245" i="15"/>
  <c r="BM245" i="15"/>
  <c r="D245" i="15"/>
  <c r="BQ244" i="15"/>
  <c r="BP244" i="15"/>
  <c r="BO244" i="15"/>
  <c r="BN244" i="15"/>
  <c r="BM244" i="15"/>
  <c r="D244" i="15"/>
  <c r="BQ243" i="15"/>
  <c r="BP243" i="15"/>
  <c r="BO243" i="15"/>
  <c r="BN243" i="15"/>
  <c r="BM243" i="15"/>
  <c r="D243" i="15"/>
  <c r="BQ242" i="15"/>
  <c r="BP242" i="15"/>
  <c r="BO242" i="15"/>
  <c r="BN242" i="15"/>
  <c r="BM242" i="15"/>
  <c r="AM242" i="15"/>
  <c r="AN242" i="15" s="1"/>
  <c r="D242" i="15"/>
  <c r="BK241" i="15"/>
  <c r="BQ241" i="15" s="1"/>
  <c r="BJ241" i="15"/>
  <c r="BP241" i="15" s="1"/>
  <c r="BI241" i="15"/>
  <c r="D241" i="15"/>
  <c r="BQ240" i="15"/>
  <c r="BP240" i="15"/>
  <c r="BO240" i="15"/>
  <c r="BN240" i="15"/>
  <c r="BM240" i="15"/>
  <c r="D240" i="15"/>
  <c r="BQ239" i="15"/>
  <c r="BP239" i="15"/>
  <c r="BO239" i="15"/>
  <c r="BN239" i="15"/>
  <c r="BM239" i="15"/>
  <c r="D239" i="15"/>
  <c r="BQ238" i="15"/>
  <c r="BP238" i="15"/>
  <c r="BO238" i="15"/>
  <c r="BN238" i="15"/>
  <c r="BM238" i="15"/>
  <c r="D238" i="15"/>
  <c r="BQ237" i="15"/>
  <c r="BP237" i="15"/>
  <c r="BO237" i="15"/>
  <c r="BN237" i="15"/>
  <c r="BM237" i="15"/>
  <c r="D237" i="15"/>
  <c r="BQ236" i="15"/>
  <c r="BP236" i="15"/>
  <c r="BO236" i="15"/>
  <c r="BN236" i="15"/>
  <c r="BM236" i="15"/>
  <c r="D236" i="15"/>
  <c r="BQ199" i="15"/>
  <c r="BP199" i="15"/>
  <c r="BO199" i="15"/>
  <c r="BN199" i="15"/>
  <c r="BM199" i="15"/>
  <c r="D199" i="15"/>
  <c r="BQ198" i="15"/>
  <c r="BP198" i="15"/>
  <c r="BO198" i="15"/>
  <c r="BN198" i="15"/>
  <c r="BM198" i="15"/>
  <c r="D198" i="15"/>
  <c r="BK197" i="15"/>
  <c r="BQ197" i="15" s="1"/>
  <c r="BJ197" i="15"/>
  <c r="BP197" i="15" s="1"/>
  <c r="BI197" i="15"/>
  <c r="BO197" i="15" s="1"/>
  <c r="D197" i="15"/>
  <c r="BK196" i="15"/>
  <c r="BJ196" i="15"/>
  <c r="BP196" i="15" s="1"/>
  <c r="BI196" i="15"/>
  <c r="BO196" i="15" s="1"/>
  <c r="D196" i="15"/>
  <c r="BQ195" i="15"/>
  <c r="BP195" i="15"/>
  <c r="BO195" i="15"/>
  <c r="BN195" i="15"/>
  <c r="BM195" i="15"/>
  <c r="D195" i="15"/>
  <c r="BK194" i="15"/>
  <c r="BQ194" i="15" s="1"/>
  <c r="BJ194" i="15"/>
  <c r="BP194" i="15" s="1"/>
  <c r="BI194" i="15"/>
  <c r="D194" i="15"/>
  <c r="BQ193" i="15"/>
  <c r="BP193" i="15"/>
  <c r="BO193" i="15"/>
  <c r="BN193" i="15"/>
  <c r="BM193" i="15"/>
  <c r="D193" i="15"/>
  <c r="BQ192" i="15"/>
  <c r="BP192" i="15"/>
  <c r="BO192" i="15"/>
  <c r="BN192" i="15"/>
  <c r="BM192" i="15"/>
  <c r="D192" i="15"/>
  <c r="BQ191" i="15"/>
  <c r="BP191" i="15"/>
  <c r="BO191" i="15"/>
  <c r="BN191" i="15"/>
  <c r="BM191" i="15"/>
  <c r="D191" i="15"/>
  <c r="BQ190" i="15"/>
  <c r="BP190" i="15"/>
  <c r="BO190" i="15"/>
  <c r="BN190" i="15"/>
  <c r="BM190" i="15"/>
  <c r="D190" i="15"/>
  <c r="BQ189" i="15"/>
  <c r="BP189" i="15"/>
  <c r="BO189" i="15"/>
  <c r="BN189" i="15"/>
  <c r="BM189" i="15"/>
  <c r="AM189" i="15"/>
  <c r="AN189" i="15" s="1"/>
  <c r="D189" i="15"/>
  <c r="BQ188" i="15"/>
  <c r="BP188" i="15"/>
  <c r="BO188" i="15"/>
  <c r="BN188" i="15"/>
  <c r="BM188" i="15"/>
  <c r="D188" i="15"/>
  <c r="BQ187" i="15"/>
  <c r="BP187" i="15"/>
  <c r="BO187" i="15"/>
  <c r="BN187" i="15"/>
  <c r="BM187" i="15"/>
  <c r="D187" i="15"/>
  <c r="BQ186" i="15"/>
  <c r="BP186" i="15"/>
  <c r="BO186" i="15"/>
  <c r="BN186" i="15"/>
  <c r="BM186" i="15"/>
  <c r="D186" i="15"/>
  <c r="BQ200" i="15"/>
  <c r="BP200" i="15"/>
  <c r="BO200" i="15"/>
  <c r="BN200" i="15"/>
  <c r="BM200" i="15"/>
  <c r="D200" i="15"/>
  <c r="BQ185" i="15"/>
  <c r="BP185" i="15"/>
  <c r="BO185" i="15"/>
  <c r="BN185" i="15"/>
  <c r="BM185" i="15"/>
  <c r="AM185" i="15"/>
  <c r="AO185" i="15" s="1"/>
  <c r="D185" i="15"/>
  <c r="BQ184" i="15"/>
  <c r="BP184" i="15"/>
  <c r="BO184" i="15"/>
  <c r="BN184" i="15"/>
  <c r="BM184" i="15"/>
  <c r="D184" i="15"/>
  <c r="BQ183" i="15"/>
  <c r="BP183" i="15"/>
  <c r="BO183" i="15"/>
  <c r="BN183" i="15"/>
  <c r="BM183" i="15"/>
  <c r="D183" i="15"/>
  <c r="BQ182" i="15"/>
  <c r="BP182" i="15"/>
  <c r="BO182" i="15"/>
  <c r="BN182" i="15"/>
  <c r="BM182" i="15"/>
  <c r="D182" i="15"/>
  <c r="BQ181" i="15"/>
  <c r="BP181" i="15"/>
  <c r="BO181" i="15"/>
  <c r="BN181" i="15"/>
  <c r="BM181" i="15"/>
  <c r="D181" i="15"/>
  <c r="BQ180" i="15"/>
  <c r="BP180" i="15"/>
  <c r="BO180" i="15"/>
  <c r="BN180" i="15"/>
  <c r="BM180" i="15"/>
  <c r="D180" i="15"/>
  <c r="BQ179" i="15"/>
  <c r="BP179" i="15"/>
  <c r="BO179" i="15"/>
  <c r="BN179" i="15"/>
  <c r="BM179" i="15"/>
  <c r="D179" i="15"/>
  <c r="BQ178" i="15"/>
  <c r="BP178" i="15"/>
  <c r="BO178" i="15"/>
  <c r="BN178" i="15"/>
  <c r="BM178" i="15"/>
  <c r="D178" i="15"/>
  <c r="BQ177" i="15"/>
  <c r="BP177" i="15"/>
  <c r="BO177" i="15"/>
  <c r="BN177" i="15"/>
  <c r="BM177" i="15"/>
  <c r="D177" i="15"/>
  <c r="BQ176" i="15"/>
  <c r="BP176" i="15"/>
  <c r="BO176" i="15"/>
  <c r="BN176" i="15"/>
  <c r="BM176" i="15"/>
  <c r="D176" i="15"/>
  <c r="BQ175" i="15"/>
  <c r="BP175" i="15"/>
  <c r="BO175" i="15"/>
  <c r="BN175" i="15"/>
  <c r="BM175" i="15"/>
  <c r="D175" i="15"/>
  <c r="BQ174" i="15"/>
  <c r="BP174" i="15"/>
  <c r="BO174" i="15"/>
  <c r="BN174" i="15"/>
  <c r="BM174" i="15"/>
  <c r="D174" i="15"/>
  <c r="BQ173" i="15"/>
  <c r="BP173" i="15"/>
  <c r="BO173" i="15"/>
  <c r="BN173" i="15"/>
  <c r="BM173" i="15"/>
  <c r="AM173" i="15"/>
  <c r="AO173" i="15" s="1"/>
  <c r="D173" i="15"/>
  <c r="BK172" i="15"/>
  <c r="BQ172" i="15" s="1"/>
  <c r="BJ172" i="15"/>
  <c r="BP172" i="15" s="1"/>
  <c r="BI172" i="15"/>
  <c r="BO172" i="15" s="1"/>
  <c r="D172" i="15"/>
  <c r="BK171" i="15"/>
  <c r="BQ171" i="15" s="1"/>
  <c r="BJ171" i="15"/>
  <c r="BP171" i="15" s="1"/>
  <c r="BI171" i="15"/>
  <c r="BO171" i="15" s="1"/>
  <c r="D171" i="15"/>
  <c r="BQ170" i="15"/>
  <c r="BP170" i="15"/>
  <c r="BO170" i="15"/>
  <c r="BN170" i="15"/>
  <c r="BM170" i="15"/>
  <c r="D170" i="15"/>
  <c r="BQ169" i="15"/>
  <c r="BP169" i="15"/>
  <c r="BO169" i="15"/>
  <c r="BN169" i="15"/>
  <c r="BM169" i="15"/>
  <c r="D169" i="15"/>
  <c r="BQ168" i="15"/>
  <c r="BP168" i="15"/>
  <c r="BO168" i="15"/>
  <c r="BN168" i="15"/>
  <c r="BM168" i="15"/>
  <c r="D168" i="15"/>
  <c r="BQ167" i="15"/>
  <c r="BP167" i="15"/>
  <c r="BO167" i="15"/>
  <c r="BN167" i="15"/>
  <c r="BM167" i="15"/>
  <c r="D167" i="15"/>
  <c r="BQ166" i="15"/>
  <c r="BP166" i="15"/>
  <c r="BO166" i="15"/>
  <c r="BN166" i="15"/>
  <c r="BM166" i="15"/>
  <c r="D166" i="15"/>
  <c r="BQ165" i="15"/>
  <c r="BP165" i="15"/>
  <c r="BO165" i="15"/>
  <c r="BN165" i="15"/>
  <c r="BM165" i="15"/>
  <c r="D165" i="15"/>
  <c r="BQ164" i="15"/>
  <c r="BP164" i="15"/>
  <c r="BO164" i="15"/>
  <c r="BN164" i="15"/>
  <c r="BM164" i="15"/>
  <c r="D164" i="15"/>
  <c r="BQ163" i="15"/>
  <c r="BP163" i="15"/>
  <c r="BO163" i="15"/>
  <c r="BN163" i="15"/>
  <c r="BM163" i="15"/>
  <c r="D163" i="15"/>
  <c r="BQ162" i="15"/>
  <c r="BP162" i="15"/>
  <c r="BO162" i="15"/>
  <c r="BN162" i="15"/>
  <c r="BM162" i="15"/>
  <c r="D162" i="15"/>
  <c r="BQ161" i="15"/>
  <c r="BP161" i="15"/>
  <c r="BO161" i="15"/>
  <c r="BN161" i="15"/>
  <c r="BM161" i="15"/>
  <c r="D161" i="15"/>
  <c r="BQ160" i="15"/>
  <c r="BP160" i="15"/>
  <c r="BO160" i="15"/>
  <c r="BN160" i="15"/>
  <c r="BM160" i="15"/>
  <c r="D160" i="15"/>
  <c r="BQ159" i="15"/>
  <c r="BP159" i="15"/>
  <c r="BO159" i="15"/>
  <c r="BN159" i="15"/>
  <c r="BM159" i="15"/>
  <c r="D159" i="15"/>
  <c r="BK158" i="15"/>
  <c r="BQ158" i="15" s="1"/>
  <c r="BJ158" i="15"/>
  <c r="BP158" i="15" s="1"/>
  <c r="BI158" i="15"/>
  <c r="D158" i="15"/>
  <c r="BQ157" i="15"/>
  <c r="BP157" i="15"/>
  <c r="BO157" i="15"/>
  <c r="BN157" i="15"/>
  <c r="BM157" i="15"/>
  <c r="AO157" i="15"/>
  <c r="AM157" i="15"/>
  <c r="AN157" i="15" s="1"/>
  <c r="D157" i="15"/>
  <c r="BQ156" i="15"/>
  <c r="BP156" i="15"/>
  <c r="BO156" i="15"/>
  <c r="BN156" i="15"/>
  <c r="BM156" i="15"/>
  <c r="D156" i="15"/>
  <c r="BQ155" i="15"/>
  <c r="BP155" i="15"/>
  <c r="BO155" i="15"/>
  <c r="BN155" i="15"/>
  <c r="BM155" i="15"/>
  <c r="D155" i="15"/>
  <c r="BQ154" i="15"/>
  <c r="BP154" i="15"/>
  <c r="BO154" i="15"/>
  <c r="BN154" i="15"/>
  <c r="BM154" i="15"/>
  <c r="D154" i="15"/>
  <c r="BQ153" i="15"/>
  <c r="BP153" i="15"/>
  <c r="BO153" i="15"/>
  <c r="BN153" i="15"/>
  <c r="BM153" i="15"/>
  <c r="D153" i="15"/>
  <c r="BQ152" i="15"/>
  <c r="BP152" i="15"/>
  <c r="BO152" i="15"/>
  <c r="BN152" i="15"/>
  <c r="BM152" i="15"/>
  <c r="D152" i="15"/>
  <c r="BQ151" i="15"/>
  <c r="BP151" i="15"/>
  <c r="BO151" i="15"/>
  <c r="BN151" i="15"/>
  <c r="BM151" i="15"/>
  <c r="D151" i="15"/>
  <c r="BQ150" i="15"/>
  <c r="BP150" i="15"/>
  <c r="BO150" i="15"/>
  <c r="BN150" i="15"/>
  <c r="BM150" i="15"/>
  <c r="D150" i="15"/>
  <c r="BQ149" i="15"/>
  <c r="BP149" i="15"/>
  <c r="BO149" i="15"/>
  <c r="BN149" i="15"/>
  <c r="BM149" i="15"/>
  <c r="D149" i="15"/>
  <c r="BQ148" i="15"/>
  <c r="BP148" i="15"/>
  <c r="BO148" i="15"/>
  <c r="BN148" i="15"/>
  <c r="BM148" i="15"/>
  <c r="D148" i="15"/>
  <c r="BQ147" i="15"/>
  <c r="BP147" i="15"/>
  <c r="BO147" i="15"/>
  <c r="BN147" i="15"/>
  <c r="BM147" i="15"/>
  <c r="D147" i="15"/>
  <c r="BQ146" i="15"/>
  <c r="BP146" i="15"/>
  <c r="BO146" i="15"/>
  <c r="BN146" i="15"/>
  <c r="BM146" i="15"/>
  <c r="D146" i="15"/>
  <c r="BQ145" i="15"/>
  <c r="BP145" i="15"/>
  <c r="BO145" i="15"/>
  <c r="BN145" i="15"/>
  <c r="BM145" i="15"/>
  <c r="AM145" i="15"/>
  <c r="AO145" i="15" s="1"/>
  <c r="D145" i="15"/>
  <c r="BQ144" i="15"/>
  <c r="BP144" i="15"/>
  <c r="BO144" i="15"/>
  <c r="BN144" i="15"/>
  <c r="BM144" i="15"/>
  <c r="D144" i="15"/>
  <c r="BQ143" i="15"/>
  <c r="BP143" i="15"/>
  <c r="BO143" i="15"/>
  <c r="BN143" i="15"/>
  <c r="BM143" i="15"/>
  <c r="D143" i="15"/>
  <c r="BQ142" i="15"/>
  <c r="BP142" i="15"/>
  <c r="BO142" i="15"/>
  <c r="BN142" i="15"/>
  <c r="BM142" i="15"/>
  <c r="D142" i="15"/>
  <c r="BQ141" i="15"/>
  <c r="BP141" i="15"/>
  <c r="BO141" i="15"/>
  <c r="BN141" i="15"/>
  <c r="BM141" i="15"/>
  <c r="D141" i="15"/>
  <c r="BQ140" i="15"/>
  <c r="BP140" i="15"/>
  <c r="BO140" i="15"/>
  <c r="BN140" i="15"/>
  <c r="BM140" i="15"/>
  <c r="D140" i="15"/>
  <c r="BQ139" i="15"/>
  <c r="BP139" i="15"/>
  <c r="BO139" i="15"/>
  <c r="BN139" i="15"/>
  <c r="BM139" i="15"/>
  <c r="D139" i="15"/>
  <c r="BQ138" i="15"/>
  <c r="BP138" i="15"/>
  <c r="BO138" i="15"/>
  <c r="BN138" i="15"/>
  <c r="BM138" i="15"/>
  <c r="D138" i="15"/>
  <c r="BQ137" i="15"/>
  <c r="BP137" i="15"/>
  <c r="BO137" i="15"/>
  <c r="BN137" i="15"/>
  <c r="BM137" i="15"/>
  <c r="D137" i="15"/>
  <c r="BQ136" i="15"/>
  <c r="BP136" i="15"/>
  <c r="BO136" i="15"/>
  <c r="BN136" i="15"/>
  <c r="BM136" i="15"/>
  <c r="D136" i="15"/>
  <c r="BQ135" i="15"/>
  <c r="BP135" i="15"/>
  <c r="BO135" i="15"/>
  <c r="BN135" i="15"/>
  <c r="BM135" i="15"/>
  <c r="D135" i="15"/>
  <c r="BQ134" i="15"/>
  <c r="BP134" i="15"/>
  <c r="BO134" i="15"/>
  <c r="BN134" i="15"/>
  <c r="BM134" i="15"/>
  <c r="D134" i="15"/>
  <c r="BQ133" i="15"/>
  <c r="BP133" i="15"/>
  <c r="BO133" i="15"/>
  <c r="BN133" i="15"/>
  <c r="BM133" i="15"/>
  <c r="D133" i="15"/>
  <c r="BK132" i="15"/>
  <c r="BQ132" i="15" s="1"/>
  <c r="BJ132" i="15"/>
  <c r="BP132" i="15" s="1"/>
  <c r="BI132" i="15"/>
  <c r="BO132" i="15" s="1"/>
  <c r="D132" i="15"/>
  <c r="BQ131" i="15"/>
  <c r="BP131" i="15"/>
  <c r="BO131" i="15"/>
  <c r="BN131" i="15"/>
  <c r="BM131" i="15"/>
  <c r="D131" i="15"/>
  <c r="BQ130" i="15"/>
  <c r="BP130" i="15"/>
  <c r="BO130" i="15"/>
  <c r="BN130" i="15"/>
  <c r="BM130" i="15"/>
  <c r="D130" i="15"/>
  <c r="BQ129" i="15"/>
  <c r="BP129" i="15"/>
  <c r="BO129" i="15"/>
  <c r="BN129" i="15"/>
  <c r="BM129" i="15"/>
  <c r="D129" i="15"/>
  <c r="BQ128" i="15"/>
  <c r="BP128" i="15"/>
  <c r="BO128" i="15"/>
  <c r="BN128" i="15"/>
  <c r="BM128" i="15"/>
  <c r="D128" i="15"/>
  <c r="BQ127" i="15"/>
  <c r="BP127" i="15"/>
  <c r="BO127" i="15"/>
  <c r="BN127" i="15"/>
  <c r="BM127" i="15"/>
  <c r="D127" i="15"/>
  <c r="BQ126" i="15"/>
  <c r="BP126" i="15"/>
  <c r="BO126" i="15"/>
  <c r="BN126" i="15"/>
  <c r="BM126" i="15"/>
  <c r="D126" i="15"/>
  <c r="BQ125" i="15"/>
  <c r="BP125" i="15"/>
  <c r="BO125" i="15"/>
  <c r="BN125" i="15"/>
  <c r="BM125" i="15"/>
  <c r="D125" i="15"/>
  <c r="BQ124" i="15"/>
  <c r="BP124" i="15"/>
  <c r="BO124" i="15"/>
  <c r="BN124" i="15"/>
  <c r="BM124" i="15"/>
  <c r="D124" i="15"/>
  <c r="BQ123" i="15"/>
  <c r="BP123" i="15"/>
  <c r="BO123" i="15"/>
  <c r="BN123" i="15"/>
  <c r="BM123" i="15"/>
  <c r="D123" i="15"/>
  <c r="BQ122" i="15"/>
  <c r="BP122" i="15"/>
  <c r="BO122" i="15"/>
  <c r="BN122" i="15"/>
  <c r="BM122" i="15"/>
  <c r="D122" i="15"/>
  <c r="BQ121" i="15"/>
  <c r="BP121" i="15"/>
  <c r="BO121" i="15"/>
  <c r="BN121" i="15"/>
  <c r="BM121" i="15"/>
  <c r="D121" i="15"/>
  <c r="BQ120" i="15"/>
  <c r="BP120" i="15"/>
  <c r="BO120" i="15"/>
  <c r="BN120" i="15"/>
  <c r="BM120" i="15"/>
  <c r="AM120" i="15"/>
  <c r="AN120" i="15" s="1"/>
  <c r="D120" i="15"/>
  <c r="BK119" i="15"/>
  <c r="BQ119" i="15" s="1"/>
  <c r="BJ119" i="15"/>
  <c r="BP119" i="15" s="1"/>
  <c r="BI119" i="15"/>
  <c r="BO119" i="15" s="1"/>
  <c r="D119" i="15"/>
  <c r="BK118" i="15"/>
  <c r="BQ118" i="15" s="1"/>
  <c r="BJ118" i="15"/>
  <c r="BP118" i="15" s="1"/>
  <c r="BI118" i="15"/>
  <c r="BO118" i="15" s="1"/>
  <c r="D118" i="15"/>
  <c r="BQ117" i="15"/>
  <c r="BP117" i="15"/>
  <c r="BO117" i="15"/>
  <c r="BN117" i="15"/>
  <c r="BM117" i="15"/>
  <c r="D117" i="15"/>
  <c r="BK116" i="15"/>
  <c r="BQ116" i="15" s="1"/>
  <c r="BJ116" i="15"/>
  <c r="BP116" i="15" s="1"/>
  <c r="BI116" i="15"/>
  <c r="BO116" i="15" s="1"/>
  <c r="D116" i="15"/>
  <c r="BK115" i="15"/>
  <c r="BJ115" i="15"/>
  <c r="BI115" i="15"/>
  <c r="BO115" i="15" s="1"/>
  <c r="D115" i="15"/>
  <c r="BK114" i="15"/>
  <c r="BQ114" i="15" s="1"/>
  <c r="BJ114" i="15"/>
  <c r="BP114" i="15" s="1"/>
  <c r="BI114" i="15"/>
  <c r="D114" i="15"/>
  <c r="BK113" i="15"/>
  <c r="BQ113" i="15" s="1"/>
  <c r="BJ113" i="15"/>
  <c r="BP113" i="15" s="1"/>
  <c r="BI113" i="15"/>
  <c r="BO113" i="15" s="1"/>
  <c r="D113" i="15"/>
  <c r="BQ112" i="15"/>
  <c r="BP112" i="15"/>
  <c r="BO112" i="15"/>
  <c r="BN112" i="15"/>
  <c r="BM112" i="15"/>
  <c r="D112" i="15"/>
  <c r="BQ111" i="15"/>
  <c r="BP111" i="15"/>
  <c r="BO111" i="15"/>
  <c r="BN111" i="15"/>
  <c r="BM111" i="15"/>
  <c r="D111" i="15"/>
  <c r="BQ110" i="15"/>
  <c r="BP110" i="15"/>
  <c r="BO110" i="15"/>
  <c r="BN110" i="15"/>
  <c r="BM110" i="15"/>
  <c r="D110" i="15"/>
  <c r="BQ109" i="15"/>
  <c r="BP109" i="15"/>
  <c r="BO109" i="15"/>
  <c r="BN109" i="15"/>
  <c r="BM109" i="15"/>
  <c r="D109" i="15"/>
  <c r="BQ108" i="15"/>
  <c r="BP108" i="15"/>
  <c r="BO108" i="15"/>
  <c r="BN108" i="15"/>
  <c r="BM108" i="15"/>
  <c r="D108" i="15"/>
  <c r="BQ107" i="15"/>
  <c r="BP107" i="15"/>
  <c r="BO107" i="15"/>
  <c r="BN107" i="15"/>
  <c r="BM107" i="15"/>
  <c r="D107" i="15"/>
  <c r="BQ106" i="15"/>
  <c r="BP106" i="15"/>
  <c r="BO106" i="15"/>
  <c r="BN106" i="15"/>
  <c r="BM106" i="15"/>
  <c r="D106" i="15"/>
  <c r="BQ105" i="15"/>
  <c r="BP105" i="15"/>
  <c r="BO105" i="15"/>
  <c r="BN105" i="15"/>
  <c r="BM105" i="15"/>
  <c r="D105" i="15"/>
  <c r="BQ81" i="15"/>
  <c r="BP81" i="15"/>
  <c r="BO81" i="15"/>
  <c r="BN81" i="15"/>
  <c r="BM81" i="15"/>
  <c r="AM81" i="15"/>
  <c r="AO81" i="15" s="1"/>
  <c r="D81" i="15"/>
  <c r="BK80" i="15"/>
  <c r="BJ80" i="15"/>
  <c r="BP80" i="15" s="1"/>
  <c r="BI80" i="15"/>
  <c r="BO80" i="15" s="1"/>
  <c r="D80" i="15"/>
  <c r="BQ79" i="15"/>
  <c r="BP79" i="15"/>
  <c r="BO79" i="15"/>
  <c r="BN79" i="15"/>
  <c r="BM79" i="15"/>
  <c r="D79" i="15"/>
  <c r="BK78" i="15"/>
  <c r="BQ78" i="15" s="1"/>
  <c r="BJ78" i="15"/>
  <c r="BP78" i="15" s="1"/>
  <c r="BI78" i="15"/>
  <c r="BO78" i="15" s="1"/>
  <c r="D78" i="15"/>
  <c r="BQ77" i="15"/>
  <c r="BP77" i="15"/>
  <c r="BO77" i="15"/>
  <c r="BN77" i="15"/>
  <c r="BM77" i="15"/>
  <c r="D77" i="15"/>
  <c r="BQ76" i="15"/>
  <c r="BP76" i="15"/>
  <c r="BO76" i="15"/>
  <c r="BN76" i="15"/>
  <c r="BM76" i="15"/>
  <c r="D76" i="15"/>
  <c r="BQ75" i="15"/>
  <c r="BP75" i="15"/>
  <c r="BO75" i="15"/>
  <c r="BN75" i="15"/>
  <c r="BM75" i="15"/>
  <c r="D75" i="15"/>
  <c r="BQ74" i="15"/>
  <c r="BP74" i="15"/>
  <c r="BO74" i="15"/>
  <c r="BN74" i="15"/>
  <c r="BM74" i="15"/>
  <c r="D74" i="15"/>
  <c r="BQ73" i="15"/>
  <c r="BP73" i="15"/>
  <c r="BO73" i="15"/>
  <c r="BN73" i="15"/>
  <c r="BM73" i="15"/>
  <c r="AM73" i="15"/>
  <c r="AO73" i="15" s="1"/>
  <c r="D73" i="15"/>
  <c r="BK72" i="15"/>
  <c r="BJ72" i="15"/>
  <c r="BP72" i="15" s="1"/>
  <c r="BI72" i="15"/>
  <c r="BO72" i="15" s="1"/>
  <c r="D72" i="15"/>
  <c r="BQ71" i="15"/>
  <c r="BP71" i="15"/>
  <c r="BO71" i="15"/>
  <c r="BN71" i="15"/>
  <c r="BM71" i="15"/>
  <c r="D71" i="15"/>
  <c r="BQ70" i="15"/>
  <c r="BP70" i="15"/>
  <c r="BO70" i="15"/>
  <c r="BN70" i="15"/>
  <c r="BM70" i="15"/>
  <c r="D70" i="15"/>
  <c r="BQ69" i="15"/>
  <c r="BP69" i="15"/>
  <c r="BO69" i="15"/>
  <c r="BN69" i="15"/>
  <c r="BM69" i="15"/>
  <c r="D69" i="15"/>
  <c r="BK68" i="15"/>
  <c r="BQ68" i="15" s="1"/>
  <c r="BJ68" i="15"/>
  <c r="BP68" i="15" s="1"/>
  <c r="BI68" i="15"/>
  <c r="BN68" i="15" s="1"/>
  <c r="D68" i="15"/>
  <c r="BQ67" i="15"/>
  <c r="BP67" i="15"/>
  <c r="BO67" i="15"/>
  <c r="BN67" i="15"/>
  <c r="BM67" i="15"/>
  <c r="AM67" i="15"/>
  <c r="AN67" i="15" s="1"/>
  <c r="D67" i="15"/>
  <c r="BK66" i="15"/>
  <c r="BQ66" i="15" s="1"/>
  <c r="BJ66" i="15"/>
  <c r="BP66" i="15" s="1"/>
  <c r="BI66" i="15"/>
  <c r="BO66" i="15" s="1"/>
  <c r="D66" i="15"/>
  <c r="BQ65" i="15"/>
  <c r="BP65" i="15"/>
  <c r="BO65" i="15"/>
  <c r="BN65" i="15"/>
  <c r="BM65" i="15"/>
  <c r="D65" i="15"/>
  <c r="BK64" i="15"/>
  <c r="BQ64" i="15" s="1"/>
  <c r="BJ64" i="15"/>
  <c r="BI64" i="15"/>
  <c r="BO64" i="15" s="1"/>
  <c r="D64" i="15"/>
  <c r="BK63" i="15"/>
  <c r="BQ63" i="15" s="1"/>
  <c r="BJ63" i="15"/>
  <c r="BP63" i="15" s="1"/>
  <c r="BI63" i="15"/>
  <c r="BO63" i="15" s="1"/>
  <c r="D63" i="15"/>
  <c r="BQ62" i="15"/>
  <c r="BP62" i="15"/>
  <c r="BO62" i="15"/>
  <c r="BN62" i="15"/>
  <c r="BM62" i="15"/>
  <c r="AM62" i="15"/>
  <c r="AO62" i="15" s="1"/>
  <c r="D62" i="15"/>
  <c r="BK61" i="15"/>
  <c r="BQ61" i="15" s="1"/>
  <c r="BJ61" i="15"/>
  <c r="BP61" i="15" s="1"/>
  <c r="BI61" i="15"/>
  <c r="D61" i="15"/>
  <c r="BQ60" i="15"/>
  <c r="BP60" i="15"/>
  <c r="BO60" i="15"/>
  <c r="BN60" i="15"/>
  <c r="BM60" i="15"/>
  <c r="D60" i="15"/>
  <c r="BK59" i="15"/>
  <c r="BQ59" i="15" s="1"/>
  <c r="BJ59" i="15"/>
  <c r="BP59" i="15" s="1"/>
  <c r="BI59" i="15"/>
  <c r="D59" i="15"/>
  <c r="BQ58" i="15"/>
  <c r="BP58" i="15"/>
  <c r="BO58" i="15"/>
  <c r="BN58" i="15"/>
  <c r="BM58" i="15"/>
  <c r="AM58" i="15"/>
  <c r="AN58" i="15" s="1"/>
  <c r="D58" i="15"/>
  <c r="BQ57" i="15"/>
  <c r="BP57" i="15"/>
  <c r="BO57" i="15"/>
  <c r="BN57" i="15"/>
  <c r="BM57" i="15"/>
  <c r="D57" i="15"/>
  <c r="BQ56" i="15"/>
  <c r="BP56" i="15"/>
  <c r="BO56" i="15"/>
  <c r="BN56" i="15"/>
  <c r="BM56" i="15"/>
  <c r="D56" i="15"/>
  <c r="BQ55" i="15"/>
  <c r="BP55" i="15"/>
  <c r="BO55" i="15"/>
  <c r="BN55" i="15"/>
  <c r="BM55" i="15"/>
  <c r="D55" i="15"/>
  <c r="BQ54" i="15"/>
  <c r="BP54" i="15"/>
  <c r="BO54" i="15"/>
  <c r="BN54" i="15"/>
  <c r="BM54" i="15"/>
  <c r="D54" i="15"/>
  <c r="BQ53" i="15"/>
  <c r="BP53" i="15"/>
  <c r="BO53" i="15"/>
  <c r="BN53" i="15"/>
  <c r="BM53" i="15"/>
  <c r="D53" i="15"/>
  <c r="BQ52" i="15"/>
  <c r="BP52" i="15"/>
  <c r="BO52" i="15"/>
  <c r="BN52" i="15"/>
  <c r="BM52" i="15"/>
  <c r="D52" i="15"/>
  <c r="BQ51" i="15"/>
  <c r="BP51" i="15"/>
  <c r="BO51" i="15"/>
  <c r="BN51" i="15"/>
  <c r="BM51" i="15"/>
  <c r="D51" i="15"/>
  <c r="BQ50" i="15"/>
  <c r="BP50" i="15"/>
  <c r="BO50" i="15"/>
  <c r="BN50" i="15"/>
  <c r="BM50" i="15"/>
  <c r="D50" i="15"/>
  <c r="BQ49" i="15"/>
  <c r="BP49" i="15"/>
  <c r="BO49" i="15"/>
  <c r="BN49" i="15"/>
  <c r="BM49" i="15"/>
  <c r="D49" i="15"/>
  <c r="BQ48" i="15"/>
  <c r="BP48" i="15"/>
  <c r="BO48" i="15"/>
  <c r="BN48" i="15"/>
  <c r="BM48" i="15"/>
  <c r="D48" i="15"/>
  <c r="BQ47" i="15"/>
  <c r="BP47" i="15"/>
  <c r="BO47" i="15"/>
  <c r="BN47" i="15"/>
  <c r="BM47" i="15"/>
  <c r="AM47" i="15"/>
  <c r="AO47" i="15" s="1"/>
  <c r="D47" i="15"/>
  <c r="BK46" i="15"/>
  <c r="BQ46" i="15" s="1"/>
  <c r="BJ46" i="15"/>
  <c r="BP46" i="15" s="1"/>
  <c r="BI46" i="15"/>
  <c r="D46" i="15"/>
  <c r="BQ45" i="15"/>
  <c r="BP45" i="15"/>
  <c r="BO45" i="15"/>
  <c r="BN45" i="15"/>
  <c r="BM45" i="15"/>
  <c r="D45" i="15"/>
  <c r="AB142" i="14"/>
  <c r="AB141" i="14"/>
  <c r="AB140" i="14"/>
  <c r="AB139" i="14"/>
  <c r="AB138" i="14"/>
  <c r="AB137" i="14"/>
  <c r="AB134" i="14"/>
  <c r="AB135" i="14"/>
  <c r="AB136" i="14"/>
  <c r="T142" i="14"/>
  <c r="U142" i="14" s="1"/>
  <c r="C142" i="14"/>
  <c r="T140" i="14"/>
  <c r="U140" i="14" s="1"/>
  <c r="C140" i="14"/>
  <c r="T138" i="14"/>
  <c r="U138" i="14" s="1"/>
  <c r="C138" i="14"/>
  <c r="T135" i="14"/>
  <c r="U135" i="14" s="1"/>
  <c r="C135" i="14"/>
  <c r="T136" i="14"/>
  <c r="U136" i="14" s="1"/>
  <c r="C136" i="14"/>
  <c r="AB133" i="14"/>
  <c r="T141" i="14"/>
  <c r="U141" i="14" s="1"/>
  <c r="T139" i="14"/>
  <c r="U139" i="14" s="1"/>
  <c r="T137" i="14"/>
  <c r="U137" i="14" s="1"/>
  <c r="T134" i="14"/>
  <c r="U134" i="14" s="1"/>
  <c r="C141" i="14"/>
  <c r="C139" i="14"/>
  <c r="C137" i="14"/>
  <c r="C134" i="14"/>
  <c r="AO120" i="15" l="1"/>
  <c r="BN263" i="15"/>
  <c r="BM61" i="15"/>
  <c r="BN80" i="15"/>
  <c r="BM59" i="15"/>
  <c r="AO301" i="15"/>
  <c r="BN72" i="15"/>
  <c r="BN276" i="15"/>
  <c r="BN294" i="15"/>
  <c r="BM345" i="15"/>
  <c r="BN115" i="15"/>
  <c r="AN466" i="15"/>
  <c r="BN464" i="15"/>
  <c r="BM64" i="15"/>
  <c r="BN114" i="15"/>
  <c r="BN381" i="15"/>
  <c r="BM115" i="15"/>
  <c r="BM381" i="15"/>
  <c r="BM465" i="15"/>
  <c r="AO285" i="15"/>
  <c r="AO394" i="15"/>
  <c r="BM275" i="15"/>
  <c r="AO189" i="15"/>
  <c r="AO242" i="15"/>
  <c r="BQ263" i="15"/>
  <c r="BM397" i="15"/>
  <c r="BQ294" i="15"/>
  <c r="BQ381" i="15"/>
  <c r="BO432" i="15"/>
  <c r="AN81" i="15"/>
  <c r="BN377" i="15"/>
  <c r="BQ464" i="15"/>
  <c r="BM46" i="15"/>
  <c r="AN62" i="15"/>
  <c r="BQ72" i="15"/>
  <c r="BM172" i="15"/>
  <c r="BP397" i="15"/>
  <c r="AN435" i="15"/>
  <c r="BN196" i="15"/>
  <c r="BM263" i="15"/>
  <c r="BQ80" i="15"/>
  <c r="BN46" i="15"/>
  <c r="AO58" i="15"/>
  <c r="BN61" i="15"/>
  <c r="BN78" i="15"/>
  <c r="BN171" i="15"/>
  <c r="BQ196" i="15"/>
  <c r="BM276" i="15"/>
  <c r="BN380" i="15"/>
  <c r="BO46" i="15"/>
  <c r="BO61" i="15"/>
  <c r="BM68" i="15"/>
  <c r="BM114" i="15"/>
  <c r="BP115" i="15"/>
  <c r="BM171" i="15"/>
  <c r="BQ276" i="15"/>
  <c r="BN385" i="15"/>
  <c r="BO465" i="15"/>
  <c r="BM196" i="15"/>
  <c r="BN59" i="15"/>
  <c r="AO67" i="15"/>
  <c r="BO114" i="15"/>
  <c r="BQ115" i="15"/>
  <c r="BM385" i="15"/>
  <c r="BN437" i="15"/>
  <c r="BN438" i="15"/>
  <c r="BO59" i="15"/>
  <c r="BM80" i="15"/>
  <c r="BM132" i="15"/>
  <c r="BO275" i="15"/>
  <c r="BM382" i="15"/>
  <c r="BQ385" i="15"/>
  <c r="BN345" i="15"/>
  <c r="BQ345" i="15"/>
  <c r="BN382" i="15"/>
  <c r="BQ382" i="15"/>
  <c r="BO68" i="15"/>
  <c r="AN73" i="15"/>
  <c r="BN132" i="15"/>
  <c r="BO194" i="15"/>
  <c r="BN194" i="15"/>
  <c r="BM194" i="15"/>
  <c r="BO241" i="15"/>
  <c r="BN241" i="15"/>
  <c r="BM241" i="15"/>
  <c r="BO284" i="15"/>
  <c r="BN284" i="15"/>
  <c r="BM284" i="15"/>
  <c r="BO384" i="15"/>
  <c r="BN384" i="15"/>
  <c r="BM384" i="15"/>
  <c r="BO396" i="15"/>
  <c r="BN396" i="15"/>
  <c r="BM396" i="15"/>
  <c r="BO158" i="15"/>
  <c r="BN158" i="15"/>
  <c r="BM158" i="15"/>
  <c r="BM113" i="15"/>
  <c r="AN47" i="15"/>
  <c r="BN64" i="15"/>
  <c r="BM66" i="15"/>
  <c r="BN113" i="15"/>
  <c r="BM119" i="15"/>
  <c r="BN397" i="15"/>
  <c r="BQ397" i="15"/>
  <c r="BM63" i="15"/>
  <c r="BN66" i="15"/>
  <c r="BM116" i="15"/>
  <c r="BN119" i="15"/>
  <c r="BM197" i="15"/>
  <c r="AO350" i="15"/>
  <c r="AN350" i="15"/>
  <c r="BN432" i="15"/>
  <c r="BQ432" i="15"/>
  <c r="BN63" i="15"/>
  <c r="BP64" i="15"/>
  <c r="BM72" i="15"/>
  <c r="BM78" i="15"/>
  <c r="BN116" i="15"/>
  <c r="BM118" i="15"/>
  <c r="BO305" i="15"/>
  <c r="BN305" i="15"/>
  <c r="BM305" i="15"/>
  <c r="BM383" i="15"/>
  <c r="BP383" i="15"/>
  <c r="BN118" i="15"/>
  <c r="BO246" i="15"/>
  <c r="BN246" i="15"/>
  <c r="BM246" i="15"/>
  <c r="BO271" i="15"/>
  <c r="BN271" i="15"/>
  <c r="BM271" i="15"/>
  <c r="BM286" i="15"/>
  <c r="BO300" i="15"/>
  <c r="BN300" i="15"/>
  <c r="BM300" i="15"/>
  <c r="BM439" i="15"/>
  <c r="BN172" i="15"/>
  <c r="BN197" i="15"/>
  <c r="BN275" i="15"/>
  <c r="BN286" i="15"/>
  <c r="BO345" i="15"/>
  <c r="BN383" i="15"/>
  <c r="BN439" i="15"/>
  <c r="AO441" i="15"/>
  <c r="BN465" i="15"/>
  <c r="AN145" i="15"/>
  <c r="BM438" i="15"/>
  <c r="BO439" i="15"/>
  <c r="BM464" i="15"/>
  <c r="BM509" i="15"/>
  <c r="AN185" i="15"/>
  <c r="BM270" i="15"/>
  <c r="AN286" i="15"/>
  <c r="BM299" i="15"/>
  <c r="BM355" i="15"/>
  <c r="AN398" i="15"/>
  <c r="BN509" i="15"/>
  <c r="AN173" i="15"/>
  <c r="BN270" i="15"/>
  <c r="BM294" i="15"/>
  <c r="BN299" i="15"/>
  <c r="BN355" i="15"/>
  <c r="BM379" i="15"/>
  <c r="BM437" i="15"/>
  <c r="BM377" i="15"/>
  <c r="BN379" i="15"/>
  <c r="BM380" i="15"/>
  <c r="M123" i="14"/>
  <c r="C68" i="14" l="1"/>
  <c r="C31" i="14"/>
  <c r="C32" i="14"/>
  <c r="C30" i="14"/>
  <c r="C29" i="14"/>
  <c r="AB124" i="14" l="1"/>
  <c r="AB66" i="14"/>
  <c r="AB96" i="14"/>
  <c r="AB104" i="14"/>
  <c r="AB100" i="14"/>
  <c r="AB86" i="14"/>
  <c r="AB39" i="14"/>
  <c r="AB25" i="14"/>
  <c r="AB81" i="14"/>
  <c r="AB111" i="14"/>
  <c r="AB106" i="14"/>
  <c r="AB107" i="14"/>
  <c r="AB89" i="14"/>
  <c r="AB87" i="14"/>
  <c r="AB78" i="14"/>
  <c r="AB77" i="14"/>
  <c r="AB71" i="14"/>
  <c r="AB70" i="14"/>
  <c r="AB45" i="14"/>
  <c r="AB41" i="14"/>
  <c r="AB37" i="14"/>
  <c r="AB34" i="14"/>
  <c r="AB16" i="14"/>
  <c r="AB9" i="14"/>
  <c r="AB5" i="14"/>
  <c r="AB6" i="14"/>
  <c r="AB4" i="14"/>
  <c r="AB3" i="14"/>
  <c r="AB2" i="14"/>
  <c r="AB82" i="14"/>
  <c r="AB73" i="14"/>
  <c r="AB105" i="14"/>
  <c r="AB121" i="14"/>
  <c r="AB99" i="14"/>
  <c r="AB98" i="14"/>
  <c r="AB36" i="14"/>
  <c r="AB33" i="14"/>
  <c r="AB32" i="14"/>
  <c r="AB31" i="14"/>
  <c r="AB51" i="14"/>
  <c r="AB52" i="14"/>
  <c r="AB53" i="14"/>
  <c r="AB90" i="14"/>
  <c r="AB113" i="14"/>
  <c r="AB116" i="14"/>
  <c r="AB118" i="14"/>
  <c r="AB115" i="14"/>
  <c r="AB114" i="14"/>
  <c r="AB117" i="14"/>
  <c r="AB59" i="14"/>
  <c r="AB56" i="14"/>
  <c r="AB60" i="14"/>
  <c r="AB61" i="14"/>
  <c r="AB57" i="14"/>
  <c r="AB58" i="14"/>
  <c r="AB13" i="14"/>
  <c r="AB10" i="14"/>
  <c r="AB14" i="14"/>
  <c r="AB11" i="14"/>
  <c r="AB15" i="14"/>
  <c r="AB12" i="14"/>
  <c r="AB48" i="14"/>
  <c r="AB88" i="14"/>
  <c r="AB120" i="14"/>
  <c r="AB102" i="14"/>
  <c r="AB35" i="14"/>
  <c r="AB79" i="14"/>
  <c r="AB44" i="14"/>
  <c r="AB123" i="14"/>
  <c r="AB93" i="14"/>
  <c r="AB27" i="14"/>
  <c r="AB21" i="14"/>
  <c r="AB38" i="14"/>
  <c r="AB26" i="14"/>
  <c r="AB80" i="14"/>
  <c r="AB8" i="14"/>
  <c r="AB43" i="14"/>
  <c r="AB131" i="14"/>
  <c r="AB72" i="14"/>
  <c r="AB129" i="14"/>
  <c r="AB103" i="14"/>
  <c r="AB40" i="14"/>
  <c r="AB74" i="14"/>
  <c r="AB84" i="14"/>
  <c r="AB109" i="14"/>
  <c r="AB110" i="14"/>
  <c r="AB94" i="14"/>
  <c r="AB95" i="14"/>
  <c r="AB50" i="14"/>
  <c r="AB130" i="14"/>
  <c r="AB76" i="14"/>
  <c r="AB125" i="14"/>
  <c r="AB69" i="14"/>
  <c r="AB112" i="14"/>
  <c r="AB108" i="14"/>
  <c r="AB101" i="14"/>
  <c r="AB132" i="14"/>
  <c r="AB7" i="14"/>
  <c r="AB122" i="14"/>
  <c r="AB83" i="14"/>
  <c r="AB128" i="14"/>
  <c r="AB127" i="14"/>
  <c r="AB126" i="14"/>
  <c r="AB119" i="14"/>
  <c r="AB85" i="14"/>
  <c r="AB65" i="14"/>
  <c r="AB97" i="14"/>
  <c r="AB64" i="14"/>
  <c r="AB63" i="14"/>
  <c r="AB62" i="14"/>
  <c r="AB92" i="14"/>
  <c r="AB68" i="14"/>
  <c r="AB55" i="14"/>
  <c r="AB54" i="14"/>
  <c r="AB42" i="14"/>
  <c r="AB67" i="14"/>
  <c r="AB24" i="14"/>
  <c r="AB23" i="14"/>
  <c r="AB22" i="14"/>
  <c r="AB91" i="14"/>
  <c r="AB18" i="14"/>
  <c r="AB20" i="14"/>
  <c r="AB17" i="14"/>
  <c r="AB19" i="14"/>
  <c r="AB30" i="14"/>
  <c r="AB29" i="14"/>
  <c r="AB49" i="14"/>
  <c r="AB28" i="14"/>
  <c r="BI126" i="14"/>
  <c r="BH126" i="14"/>
  <c r="BJ126" i="14"/>
  <c r="AB75" i="14"/>
  <c r="BJ133" i="14"/>
  <c r="BI133" i="14"/>
  <c r="BH133" i="14"/>
  <c r="BJ131" i="14"/>
  <c r="BI131" i="14"/>
  <c r="BH131" i="14"/>
  <c r="BJ130" i="14"/>
  <c r="BI130" i="14"/>
  <c r="BH130" i="14"/>
  <c r="BJ128" i="14"/>
  <c r="BI128" i="14"/>
  <c r="BH128" i="14"/>
  <c r="BJ127" i="14"/>
  <c r="BI127" i="14"/>
  <c r="BH127" i="14"/>
  <c r="BJ125" i="14"/>
  <c r="BI125" i="14"/>
  <c r="BH125" i="14"/>
  <c r="C133" i="14"/>
  <c r="C132" i="14"/>
  <c r="C131" i="14"/>
  <c r="C130" i="14"/>
  <c r="C128" i="14"/>
  <c r="C127" i="14"/>
  <c r="C126" i="14"/>
  <c r="C129" i="14"/>
  <c r="C125" i="14"/>
  <c r="T133" i="14"/>
  <c r="U133" i="14" s="1"/>
  <c r="T132" i="14"/>
  <c r="U132" i="14" s="1"/>
  <c r="T131" i="14"/>
  <c r="U131" i="14" s="1"/>
  <c r="T130" i="14"/>
  <c r="U130" i="14" s="1"/>
  <c r="T128" i="14"/>
  <c r="U128" i="14" s="1"/>
  <c r="T127" i="14"/>
  <c r="U127" i="14" s="1"/>
  <c r="T126" i="14"/>
  <c r="U126" i="14" s="1"/>
  <c r="T129" i="14"/>
  <c r="U129" i="14" s="1"/>
  <c r="T125" i="14"/>
  <c r="U125" i="14" s="1"/>
  <c r="T124" i="14"/>
  <c r="U124" i="14" s="1"/>
  <c r="D259" i="11"/>
  <c r="DL153" i="11"/>
  <c r="DM153" i="11"/>
  <c r="DL77" i="11"/>
  <c r="DM77" i="11"/>
  <c r="DL218" i="11"/>
  <c r="DM218" i="11"/>
  <c r="DL136" i="11"/>
  <c r="DM136" i="11"/>
  <c r="DL197" i="11"/>
  <c r="DM197" i="11"/>
  <c r="DL135" i="11"/>
  <c r="DM135" i="11"/>
  <c r="DL16" i="11"/>
  <c r="DM16" i="11"/>
  <c r="DL17" i="11"/>
  <c r="DM17" i="11"/>
  <c r="DL18" i="11"/>
  <c r="DM18" i="11"/>
  <c r="DL198" i="11"/>
  <c r="DM198" i="11"/>
  <c r="DL148" i="11"/>
  <c r="DM148" i="11"/>
  <c r="DL251" i="11"/>
  <c r="DM251" i="11"/>
  <c r="DL94" i="11"/>
  <c r="DM94" i="11"/>
  <c r="DL95" i="11"/>
  <c r="DM95" i="11"/>
  <c r="DL185" i="11"/>
  <c r="DM185" i="11"/>
  <c r="DL146" i="11"/>
  <c r="DM146" i="11"/>
  <c r="DL89" i="11"/>
  <c r="DM89" i="11"/>
  <c r="DL90" i="11"/>
  <c r="DM90" i="11"/>
  <c r="DL223" i="11"/>
  <c r="DM223" i="11"/>
  <c r="DL27" i="11"/>
  <c r="DM27" i="11"/>
  <c r="DL260" i="11"/>
  <c r="DM260" i="11"/>
  <c r="DL52" i="11"/>
  <c r="DM52" i="11"/>
  <c r="DL63" i="11"/>
  <c r="DM63" i="11"/>
  <c r="DL29" i="11"/>
  <c r="DM29" i="11"/>
  <c r="DL147" i="11"/>
  <c r="DM147" i="11"/>
  <c r="DL295" i="11"/>
  <c r="DM295" i="11"/>
  <c r="DL297" i="11"/>
  <c r="DM297" i="11"/>
  <c r="DL300" i="11"/>
  <c r="DM300" i="11"/>
  <c r="DL296" i="11"/>
  <c r="DM296" i="11"/>
  <c r="DL26" i="11"/>
  <c r="DM26" i="11"/>
  <c r="DL122" i="11"/>
  <c r="DM122" i="11"/>
  <c r="DL298" i="11"/>
  <c r="DM298" i="11"/>
  <c r="DL299" i="11"/>
  <c r="DM299" i="11"/>
  <c r="DL53" i="11"/>
  <c r="DM53" i="11"/>
  <c r="DL123" i="11"/>
  <c r="DM123" i="11"/>
  <c r="DL234" i="11"/>
  <c r="DM234" i="11"/>
  <c r="DL28" i="11"/>
  <c r="DM28" i="11"/>
  <c r="DL201" i="11"/>
  <c r="DM201" i="11"/>
  <c r="DL202" i="11"/>
  <c r="DM202" i="11"/>
  <c r="DL2" i="11"/>
  <c r="DM2" i="11"/>
  <c r="DL10" i="11"/>
  <c r="DM10" i="11"/>
  <c r="DL70" i="11"/>
  <c r="DM70" i="11"/>
  <c r="DL269" i="11"/>
  <c r="DM269" i="11"/>
  <c r="DL265" i="11"/>
  <c r="DM265" i="11"/>
  <c r="DL74" i="11"/>
  <c r="DM74" i="11"/>
  <c r="DL133" i="11"/>
  <c r="DM133" i="11"/>
  <c r="DL252" i="11"/>
  <c r="DM252" i="11"/>
  <c r="DL15" i="11"/>
  <c r="DM15" i="11"/>
  <c r="DL75" i="11"/>
  <c r="DM75" i="11"/>
  <c r="DL217" i="11"/>
  <c r="DM217" i="11"/>
  <c r="DL268" i="11"/>
  <c r="DM268" i="11"/>
  <c r="DL12" i="11"/>
  <c r="DM12" i="11"/>
  <c r="DL195" i="11"/>
  <c r="DM195" i="11"/>
  <c r="DL97" i="11"/>
  <c r="DM97" i="11"/>
  <c r="DL267" i="11"/>
  <c r="DM267" i="11"/>
  <c r="DL11" i="11"/>
  <c r="DM11" i="11"/>
  <c r="DL96" i="11"/>
  <c r="DM96" i="11"/>
  <c r="DL266" i="11"/>
  <c r="DM266" i="11"/>
  <c r="DL264" i="11"/>
  <c r="DM264" i="11"/>
  <c r="DL33" i="11"/>
  <c r="DM33" i="11"/>
  <c r="DL71" i="11"/>
  <c r="DM71" i="11"/>
  <c r="DL32" i="11"/>
  <c r="DM32" i="11"/>
  <c r="DL134" i="11"/>
  <c r="DM134" i="11"/>
  <c r="DL303" i="11"/>
  <c r="DM303" i="11"/>
  <c r="DL263" i="11"/>
  <c r="DM263" i="11"/>
  <c r="DL14" i="11"/>
  <c r="DM14" i="11"/>
  <c r="DL225" i="11"/>
  <c r="DM225" i="11"/>
  <c r="DL13" i="11"/>
  <c r="DM13" i="11"/>
  <c r="DL196" i="11"/>
  <c r="DM196" i="11"/>
  <c r="DL304" i="11"/>
  <c r="DM304" i="11"/>
  <c r="DL249" i="11"/>
  <c r="DM249" i="11"/>
  <c r="DL59" i="11"/>
  <c r="DM59" i="11"/>
  <c r="DL108" i="11"/>
  <c r="DM108" i="11"/>
  <c r="DL109" i="11"/>
  <c r="DM109" i="11"/>
  <c r="DL42" i="11"/>
  <c r="DM42" i="11"/>
  <c r="DL152" i="11"/>
  <c r="DM152" i="11"/>
  <c r="DL188" i="11"/>
  <c r="DM188" i="11"/>
  <c r="DL151" i="11"/>
  <c r="DM151" i="11"/>
  <c r="DL150" i="11"/>
  <c r="DM150" i="11"/>
  <c r="DL99" i="11"/>
  <c r="DM99" i="11"/>
  <c r="DL174" i="11"/>
  <c r="DM174" i="11"/>
  <c r="DL193" i="11"/>
  <c r="DM193" i="11"/>
  <c r="DL159" i="11"/>
  <c r="DM159" i="11"/>
  <c r="DL190" i="11"/>
  <c r="DM190" i="11"/>
  <c r="DL98" i="11"/>
  <c r="DM98" i="11"/>
  <c r="DL189" i="11"/>
  <c r="DM189" i="11"/>
  <c r="DL192" i="11"/>
  <c r="DM192" i="11"/>
  <c r="DL287" i="11"/>
  <c r="DM287" i="11"/>
  <c r="DL280" i="11"/>
  <c r="DM280" i="11"/>
  <c r="DL288" i="11"/>
  <c r="DM288" i="11"/>
  <c r="DL279" i="11"/>
  <c r="DM279" i="11"/>
  <c r="DL281" i="11"/>
  <c r="DM281" i="11"/>
  <c r="DL7" i="11"/>
  <c r="DM7" i="11"/>
  <c r="DL285" i="11"/>
  <c r="DM285" i="11"/>
  <c r="DL8" i="11"/>
  <c r="DM8" i="11"/>
  <c r="DL21" i="11"/>
  <c r="DM21" i="11"/>
  <c r="DL9" i="11"/>
  <c r="DM9" i="11"/>
  <c r="DL19" i="11"/>
  <c r="DM19" i="11"/>
  <c r="DL20" i="11"/>
  <c r="DM20" i="11"/>
  <c r="DL277" i="11"/>
  <c r="DM277" i="11"/>
  <c r="DL6" i="11"/>
  <c r="DM6" i="11"/>
  <c r="DL276" i="11"/>
  <c r="DM276" i="11"/>
  <c r="DL284" i="11"/>
  <c r="DM284" i="11"/>
  <c r="DL278" i="11"/>
  <c r="DM278" i="11"/>
  <c r="DL275" i="11"/>
  <c r="DM275" i="11"/>
  <c r="DL286" i="11"/>
  <c r="DM286" i="11"/>
  <c r="DL194" i="11"/>
  <c r="DM194" i="11"/>
  <c r="DL283" i="11"/>
  <c r="DM283" i="11"/>
  <c r="DL191" i="11"/>
  <c r="DM191" i="11"/>
  <c r="DL307" i="11"/>
  <c r="DM307" i="11"/>
  <c r="DL50" i="11"/>
  <c r="DM50" i="11"/>
  <c r="DL258" i="11"/>
  <c r="DM258" i="11"/>
  <c r="DL51" i="11"/>
  <c r="DM51" i="11"/>
  <c r="DL293" i="11"/>
  <c r="DM293" i="11"/>
  <c r="DL25" i="11"/>
  <c r="DM25" i="11"/>
  <c r="DL119" i="11"/>
  <c r="DM119" i="11"/>
  <c r="DL118" i="11"/>
  <c r="DM118" i="11"/>
  <c r="DL145" i="11"/>
  <c r="DM145" i="11"/>
  <c r="DL129" i="11"/>
  <c r="DM129" i="11"/>
  <c r="DL259" i="11"/>
  <c r="DM259" i="11"/>
  <c r="DL294" i="11"/>
  <c r="DM294" i="11"/>
  <c r="DL87" i="11"/>
  <c r="DM87" i="11"/>
  <c r="DL128" i="11"/>
  <c r="DM128" i="11"/>
  <c r="DL88" i="11"/>
  <c r="DM88" i="11"/>
  <c r="DL144" i="11"/>
  <c r="DM144" i="11"/>
  <c r="DL82" i="11"/>
  <c r="DM82" i="11"/>
  <c r="DL120" i="11"/>
  <c r="DM120" i="11"/>
  <c r="DL121" i="11"/>
  <c r="DM121" i="11"/>
  <c r="DL130" i="11"/>
  <c r="DM130" i="11"/>
  <c r="DL30" i="11"/>
  <c r="DM30" i="11"/>
  <c r="DL68" i="11"/>
  <c r="DM68" i="11"/>
  <c r="DL199" i="11"/>
  <c r="DM199" i="11"/>
  <c r="DL224" i="11"/>
  <c r="DM224" i="11"/>
  <c r="DL69" i="11"/>
  <c r="DM69" i="11"/>
  <c r="DL67" i="11"/>
  <c r="DM67" i="11"/>
  <c r="DL83" i="11"/>
  <c r="DM83" i="11"/>
  <c r="DL31" i="11"/>
  <c r="DM31" i="11"/>
  <c r="DL81" i="11"/>
  <c r="DM81" i="11"/>
  <c r="DL170" i="11"/>
  <c r="DM170" i="11"/>
  <c r="DL306" i="11"/>
  <c r="DM306" i="11"/>
  <c r="DL200" i="11"/>
  <c r="DM200" i="11"/>
  <c r="DL227" i="11"/>
  <c r="DM227" i="11"/>
  <c r="DL256" i="11"/>
  <c r="DM256" i="11"/>
  <c r="DL43" i="11"/>
  <c r="DM43" i="11"/>
  <c r="DL110" i="11"/>
  <c r="DM110" i="11"/>
  <c r="DL111" i="11"/>
  <c r="DM111" i="11"/>
  <c r="DL231" i="11"/>
  <c r="DM231" i="11"/>
  <c r="DL44" i="11"/>
  <c r="DM44" i="11"/>
  <c r="DL45" i="11"/>
  <c r="DM45" i="11"/>
  <c r="DL46" i="11"/>
  <c r="DM46" i="11"/>
  <c r="DL112" i="11"/>
  <c r="DM112" i="11"/>
  <c r="DL113" i="11"/>
  <c r="DM113" i="11"/>
  <c r="DL160" i="11"/>
  <c r="DM160" i="11"/>
  <c r="DL282" i="11"/>
  <c r="DM282" i="11"/>
  <c r="DL140" i="11"/>
  <c r="DM140" i="11"/>
  <c r="DL139" i="11"/>
  <c r="DM139" i="11"/>
  <c r="DL78" i="11"/>
  <c r="DM78" i="11"/>
  <c r="DL137" i="11"/>
  <c r="DM137" i="11"/>
  <c r="DL79" i="11"/>
  <c r="DM79" i="11"/>
  <c r="DL138" i="11"/>
  <c r="DM138" i="11"/>
  <c r="DL308" i="11"/>
  <c r="DM308" i="11"/>
  <c r="DL126" i="11"/>
  <c r="DM126" i="11"/>
  <c r="DL235" i="11"/>
  <c r="DM235" i="11"/>
  <c r="DL301" i="11"/>
  <c r="DM301" i="11"/>
  <c r="DL127" i="11"/>
  <c r="DM127" i="11"/>
  <c r="DL302" i="11"/>
  <c r="DM302" i="11"/>
  <c r="DL203" i="11"/>
  <c r="DM203" i="11"/>
  <c r="DL255" i="11"/>
  <c r="DM255" i="11"/>
  <c r="DL156" i="11"/>
  <c r="DM156" i="11"/>
  <c r="DL157" i="11"/>
  <c r="DM157" i="11"/>
  <c r="DL106" i="11"/>
  <c r="DM106" i="11"/>
  <c r="DL222" i="11"/>
  <c r="DM222" i="11"/>
  <c r="DL107" i="11"/>
  <c r="DM107" i="11"/>
  <c r="DL230" i="11"/>
  <c r="DM230" i="11"/>
  <c r="DL41" i="11"/>
  <c r="DM41" i="11"/>
  <c r="DL40" i="11"/>
  <c r="DM40" i="11"/>
  <c r="DL163" i="11"/>
  <c r="DM163" i="11"/>
  <c r="DL162" i="11"/>
  <c r="DM162" i="11"/>
  <c r="DL72" i="11"/>
  <c r="DM72" i="11"/>
  <c r="DL164" i="11"/>
  <c r="DM164" i="11"/>
  <c r="DL216" i="11"/>
  <c r="DM216" i="11"/>
  <c r="DL149" i="11"/>
  <c r="DM149" i="11"/>
  <c r="DL73" i="11"/>
  <c r="DM73" i="11"/>
  <c r="DL272" i="11"/>
  <c r="DM272" i="11"/>
  <c r="DL131" i="11"/>
  <c r="DM131" i="11"/>
  <c r="DL186" i="11"/>
  <c r="DM186" i="11"/>
  <c r="DL274" i="11"/>
  <c r="DM274" i="11"/>
  <c r="DL273" i="11"/>
  <c r="DM273" i="11"/>
  <c r="DL132" i="11"/>
  <c r="DM132" i="11"/>
  <c r="DL3" i="11"/>
  <c r="DM3" i="11"/>
  <c r="DL270" i="11"/>
  <c r="DM270" i="11"/>
  <c r="DL271" i="11"/>
  <c r="DM271" i="11"/>
  <c r="DL5" i="11"/>
  <c r="DM5" i="11"/>
  <c r="DL4" i="11"/>
  <c r="DM4" i="11"/>
  <c r="DL187" i="11"/>
  <c r="DM187" i="11"/>
  <c r="DL253" i="11"/>
  <c r="DM253" i="11"/>
  <c r="DL154" i="11"/>
  <c r="DM154" i="11"/>
  <c r="DL155" i="11"/>
  <c r="DM155" i="11"/>
  <c r="DL100" i="11"/>
  <c r="DM100" i="11"/>
  <c r="DL220" i="11"/>
  <c r="DM220" i="11"/>
  <c r="DL101" i="11"/>
  <c r="DM101" i="11"/>
  <c r="DL226" i="11"/>
  <c r="DM226" i="11"/>
  <c r="DL34" i="11"/>
  <c r="DM34" i="11"/>
  <c r="DL35" i="11"/>
  <c r="DM35" i="11"/>
  <c r="DL47" i="11"/>
  <c r="DM47" i="11"/>
  <c r="DL114" i="11"/>
  <c r="DM114" i="11"/>
  <c r="DL115" i="11"/>
  <c r="DM115" i="11"/>
  <c r="DL172" i="11"/>
  <c r="DM172" i="11"/>
  <c r="DL49" i="11"/>
  <c r="DM49" i="11"/>
  <c r="DL257" i="11"/>
  <c r="DM257" i="11"/>
  <c r="DL48" i="11"/>
  <c r="DM48" i="11"/>
  <c r="DL117" i="11"/>
  <c r="DM117" i="11"/>
  <c r="DL116" i="11"/>
  <c r="DM116" i="11"/>
  <c r="DL261" i="11"/>
  <c r="DM261" i="11"/>
  <c r="DL54" i="11"/>
  <c r="DM54" i="11"/>
  <c r="DL124" i="11"/>
  <c r="DM124" i="11"/>
  <c r="DL125" i="11"/>
  <c r="DM125" i="11"/>
  <c r="DL56" i="11"/>
  <c r="DM56" i="11"/>
  <c r="DL91" i="11"/>
  <c r="DM91" i="11"/>
  <c r="DL55" i="11"/>
  <c r="DM55" i="11"/>
  <c r="DL57" i="11"/>
  <c r="DM57" i="11"/>
  <c r="DL92" i="11"/>
  <c r="DM92" i="11"/>
  <c r="DL93" i="11"/>
  <c r="DM93" i="11"/>
  <c r="DL173" i="11"/>
  <c r="DM173" i="11"/>
  <c r="DL24" i="11"/>
  <c r="DM24" i="11"/>
  <c r="DL142" i="11"/>
  <c r="DM142" i="11"/>
  <c r="DL219" i="11"/>
  <c r="DM219" i="11"/>
  <c r="DL289" i="11"/>
  <c r="DM289" i="11"/>
  <c r="DL290" i="11"/>
  <c r="DM290" i="11"/>
  <c r="DL104" i="11"/>
  <c r="DM104" i="11"/>
  <c r="DL102" i="11"/>
  <c r="DM102" i="11"/>
  <c r="DL141" i="11"/>
  <c r="DM141" i="11"/>
  <c r="DL228" i="11"/>
  <c r="DM228" i="11"/>
  <c r="DL105" i="11"/>
  <c r="DM105" i="11"/>
  <c r="DL103" i="11"/>
  <c r="DM103" i="11"/>
  <c r="DL80" i="11"/>
  <c r="DM80" i="11"/>
  <c r="DL37" i="11"/>
  <c r="DM37" i="11"/>
  <c r="DL36" i="11"/>
  <c r="DM36" i="11"/>
  <c r="DL22" i="11"/>
  <c r="DM22" i="11"/>
  <c r="DL221" i="11"/>
  <c r="DM221" i="11"/>
  <c r="DL254" i="11"/>
  <c r="DM254" i="11"/>
  <c r="DL39" i="11"/>
  <c r="DM39" i="11"/>
  <c r="DL85" i="11"/>
  <c r="DM85" i="11"/>
  <c r="DL161" i="11"/>
  <c r="DM161" i="11"/>
  <c r="DL143" i="11"/>
  <c r="DM143" i="11"/>
  <c r="DL38" i="11"/>
  <c r="DM38" i="11"/>
  <c r="DL86" i="11"/>
  <c r="DM86" i="11"/>
  <c r="DL84" i="11"/>
  <c r="DM84" i="11"/>
  <c r="DL292" i="11"/>
  <c r="DM292" i="11"/>
  <c r="DL309" i="11"/>
  <c r="DM309" i="11"/>
  <c r="DL291" i="11"/>
  <c r="DM291" i="11"/>
  <c r="DL171" i="11"/>
  <c r="DM171" i="11"/>
  <c r="DL23" i="11"/>
  <c r="DM23" i="11"/>
  <c r="DL229" i="11"/>
  <c r="DM229" i="11"/>
  <c r="DL232" i="11"/>
  <c r="DM232" i="11"/>
  <c r="DL177" i="11"/>
  <c r="DM177" i="11"/>
  <c r="DL158" i="11"/>
  <c r="DM158" i="11"/>
  <c r="DL305" i="11"/>
  <c r="DM305" i="11"/>
  <c r="DL233" i="11"/>
  <c r="DM233" i="11"/>
  <c r="DM76" i="11"/>
  <c r="DL76" i="11"/>
  <c r="DK153" i="11"/>
  <c r="DK77" i="11"/>
  <c r="DK218" i="11"/>
  <c r="DK136" i="11"/>
  <c r="DK197" i="11"/>
  <c r="DK135" i="11"/>
  <c r="DK16" i="11"/>
  <c r="DK17" i="11"/>
  <c r="DK18" i="11"/>
  <c r="DK198" i="11"/>
  <c r="DK148" i="11"/>
  <c r="DK251" i="11"/>
  <c r="DK94" i="11"/>
  <c r="DK95" i="11"/>
  <c r="DK185" i="11"/>
  <c r="DK146" i="11"/>
  <c r="DK89" i="11"/>
  <c r="DK90" i="11"/>
  <c r="DK223" i="11"/>
  <c r="DK27" i="11"/>
  <c r="DK260" i="11"/>
  <c r="DK52" i="11"/>
  <c r="DK63" i="11"/>
  <c r="DK29" i="11"/>
  <c r="DK147" i="11"/>
  <c r="DK295" i="11"/>
  <c r="DK297" i="11"/>
  <c r="DK300" i="11"/>
  <c r="DK296" i="11"/>
  <c r="DK26" i="11"/>
  <c r="DK122" i="11"/>
  <c r="DK298" i="11"/>
  <c r="DK299" i="11"/>
  <c r="DK53" i="11"/>
  <c r="DK123" i="11"/>
  <c r="DK234" i="11"/>
  <c r="DK28" i="11"/>
  <c r="DK201" i="11"/>
  <c r="DK202" i="11"/>
  <c r="DK2" i="11"/>
  <c r="DK10" i="11"/>
  <c r="DK70" i="11"/>
  <c r="DK269" i="11"/>
  <c r="DK265" i="11"/>
  <c r="DK74" i="11"/>
  <c r="DK133" i="11"/>
  <c r="DK252" i="11"/>
  <c r="DK15" i="11"/>
  <c r="DK75" i="11"/>
  <c r="DK217" i="11"/>
  <c r="DK268" i="11"/>
  <c r="DK12" i="11"/>
  <c r="DK195" i="11"/>
  <c r="DK97" i="11"/>
  <c r="DK267" i="11"/>
  <c r="DK11" i="11"/>
  <c r="DK96" i="11"/>
  <c r="DK266" i="11"/>
  <c r="DK264" i="11"/>
  <c r="DK33" i="11"/>
  <c r="DK71" i="11"/>
  <c r="DK32" i="11"/>
  <c r="DK134" i="11"/>
  <c r="DK303" i="11"/>
  <c r="DK263" i="11"/>
  <c r="DK14" i="11"/>
  <c r="DK225" i="11"/>
  <c r="DK13" i="11"/>
  <c r="DK196" i="11"/>
  <c r="DK304" i="11"/>
  <c r="DK249" i="11"/>
  <c r="DK59" i="11"/>
  <c r="DK108" i="11"/>
  <c r="DK109" i="11"/>
  <c r="DK42" i="11"/>
  <c r="DK152" i="11"/>
  <c r="DK188" i="11"/>
  <c r="DK151" i="11"/>
  <c r="DK150" i="11"/>
  <c r="DK99" i="11"/>
  <c r="DK174" i="11"/>
  <c r="DK193" i="11"/>
  <c r="DK159" i="11"/>
  <c r="DK190" i="11"/>
  <c r="DK98" i="11"/>
  <c r="DK189" i="11"/>
  <c r="DK192" i="11"/>
  <c r="DK287" i="11"/>
  <c r="DK280" i="11"/>
  <c r="DK288" i="11"/>
  <c r="DK279" i="11"/>
  <c r="DK281" i="11"/>
  <c r="DK7" i="11"/>
  <c r="DK285" i="11"/>
  <c r="DK8" i="11"/>
  <c r="DK21" i="11"/>
  <c r="DK9" i="11"/>
  <c r="DK19" i="11"/>
  <c r="DK20" i="11"/>
  <c r="DK277" i="11"/>
  <c r="DK6" i="11"/>
  <c r="DK276" i="11"/>
  <c r="DK284" i="11"/>
  <c r="DK278" i="11"/>
  <c r="DK275" i="11"/>
  <c r="DK286" i="11"/>
  <c r="DK194" i="11"/>
  <c r="DK283" i="11"/>
  <c r="DK191" i="11"/>
  <c r="DK307" i="11"/>
  <c r="DK50" i="11"/>
  <c r="DK258" i="11"/>
  <c r="DK51" i="11"/>
  <c r="DK293" i="11"/>
  <c r="DK25" i="11"/>
  <c r="DK119" i="11"/>
  <c r="DK118" i="11"/>
  <c r="DK145" i="11"/>
  <c r="DK129" i="11"/>
  <c r="DK259" i="11"/>
  <c r="DK294" i="11"/>
  <c r="DK87" i="11"/>
  <c r="DK128" i="11"/>
  <c r="DK88" i="11"/>
  <c r="DK144" i="11"/>
  <c r="DK82" i="11"/>
  <c r="DK120" i="11"/>
  <c r="DK121" i="11"/>
  <c r="DK130" i="11"/>
  <c r="DK30" i="11"/>
  <c r="DK68" i="11"/>
  <c r="DK199" i="11"/>
  <c r="DK224" i="11"/>
  <c r="DK69" i="11"/>
  <c r="DK67" i="11"/>
  <c r="DK83" i="11"/>
  <c r="DK31" i="11"/>
  <c r="DK81" i="11"/>
  <c r="DK170" i="11"/>
  <c r="DK306" i="11"/>
  <c r="DK200" i="11"/>
  <c r="DK227" i="11"/>
  <c r="DK256" i="11"/>
  <c r="DK43" i="11"/>
  <c r="DK110" i="11"/>
  <c r="DK111" i="11"/>
  <c r="DK231" i="11"/>
  <c r="DK44" i="11"/>
  <c r="DK45" i="11"/>
  <c r="DK46" i="11"/>
  <c r="DK112" i="11"/>
  <c r="DK113" i="11"/>
  <c r="DK160" i="11"/>
  <c r="DK282" i="11"/>
  <c r="DK140" i="11"/>
  <c r="DK139" i="11"/>
  <c r="DK78" i="11"/>
  <c r="DK137" i="11"/>
  <c r="DK79" i="11"/>
  <c r="DK138" i="11"/>
  <c r="DK308" i="11"/>
  <c r="DK126" i="11"/>
  <c r="DK235" i="11"/>
  <c r="DK301" i="11"/>
  <c r="DK127" i="11"/>
  <c r="DK302" i="11"/>
  <c r="DK203" i="11"/>
  <c r="DK255" i="11"/>
  <c r="DK156" i="11"/>
  <c r="DK157" i="11"/>
  <c r="DK106" i="11"/>
  <c r="DK222" i="11"/>
  <c r="DK107" i="11"/>
  <c r="DK230" i="11"/>
  <c r="DK41" i="11"/>
  <c r="DK40" i="11"/>
  <c r="DK163" i="11"/>
  <c r="DK162" i="11"/>
  <c r="DK72" i="11"/>
  <c r="DK164" i="11"/>
  <c r="DK216" i="11"/>
  <c r="DK149" i="11"/>
  <c r="DK73" i="11"/>
  <c r="DK272" i="11"/>
  <c r="DK131" i="11"/>
  <c r="DK186" i="11"/>
  <c r="DK274" i="11"/>
  <c r="DK273" i="11"/>
  <c r="DK132" i="11"/>
  <c r="DK3" i="11"/>
  <c r="DK270" i="11"/>
  <c r="DK271" i="11"/>
  <c r="DK5" i="11"/>
  <c r="DK4" i="11"/>
  <c r="DK187" i="11"/>
  <c r="DK253" i="11"/>
  <c r="DK154" i="11"/>
  <c r="DK155" i="11"/>
  <c r="DK100" i="11"/>
  <c r="DK220" i="11"/>
  <c r="DK101" i="11"/>
  <c r="DK226" i="11"/>
  <c r="DK34" i="11"/>
  <c r="DK35" i="11"/>
  <c r="DK47" i="11"/>
  <c r="DK114" i="11"/>
  <c r="DK115" i="11"/>
  <c r="DK172" i="11"/>
  <c r="DK49" i="11"/>
  <c r="DK257" i="11"/>
  <c r="DK48" i="11"/>
  <c r="DK117" i="11"/>
  <c r="DK116" i="11"/>
  <c r="DK261" i="11"/>
  <c r="DK54" i="11"/>
  <c r="DK124" i="11"/>
  <c r="DK125" i="11"/>
  <c r="DK56" i="11"/>
  <c r="DK91" i="11"/>
  <c r="DK55" i="11"/>
  <c r="DK57" i="11"/>
  <c r="DK92" i="11"/>
  <c r="DK93" i="11"/>
  <c r="DK173" i="11"/>
  <c r="DK24" i="11"/>
  <c r="DK142" i="11"/>
  <c r="DK219" i="11"/>
  <c r="DK289" i="11"/>
  <c r="DK290" i="11"/>
  <c r="DK104" i="11"/>
  <c r="DK102" i="11"/>
  <c r="DK141" i="11"/>
  <c r="DK228" i="11"/>
  <c r="DK105" i="11"/>
  <c r="DK103" i="11"/>
  <c r="DK80" i="11"/>
  <c r="DK37" i="11"/>
  <c r="DK36" i="11"/>
  <c r="DK22" i="11"/>
  <c r="DK221" i="11"/>
  <c r="DK254" i="11"/>
  <c r="DK39" i="11"/>
  <c r="DK85" i="11"/>
  <c r="DK161" i="11"/>
  <c r="DK143" i="11"/>
  <c r="DK38" i="11"/>
  <c r="DK86" i="11"/>
  <c r="DK84" i="11"/>
  <c r="DK292" i="11"/>
  <c r="DK309" i="11"/>
  <c r="DK291" i="11"/>
  <c r="DK171" i="11"/>
  <c r="DK23" i="11"/>
  <c r="DK229" i="11"/>
  <c r="DK232" i="11"/>
  <c r="DK177" i="11"/>
  <c r="DK158" i="11"/>
  <c r="DK305" i="11"/>
  <c r="DK233" i="11"/>
  <c r="DK76" i="11"/>
  <c r="DJ108" i="11"/>
  <c r="DJ17" i="11"/>
  <c r="DJ18" i="11"/>
  <c r="DJ26" i="11"/>
  <c r="DJ27" i="11"/>
  <c r="DJ28" i="11"/>
  <c r="DJ29" i="11"/>
  <c r="DJ2" i="11"/>
  <c r="DJ10" i="11"/>
  <c r="DJ11" i="11"/>
  <c r="DJ12" i="11"/>
  <c r="DJ13" i="11"/>
  <c r="DJ14" i="11"/>
  <c r="DJ15" i="11"/>
  <c r="DJ6" i="11"/>
  <c r="DJ7" i="11"/>
  <c r="DJ8" i="11"/>
  <c r="DJ9" i="11"/>
  <c r="DJ19" i="11"/>
  <c r="DJ20" i="11"/>
  <c r="DJ21" i="11"/>
  <c r="DJ25" i="11"/>
  <c r="DJ3" i="11"/>
  <c r="DJ4" i="11"/>
  <c r="DJ5" i="11"/>
  <c r="DJ24" i="11"/>
  <c r="DJ22" i="11"/>
  <c r="DJ23" i="11"/>
  <c r="DJ52" i="11"/>
  <c r="DJ53" i="11"/>
  <c r="DJ33" i="11"/>
  <c r="DJ32" i="11"/>
  <c r="DJ42" i="11"/>
  <c r="DJ50" i="11"/>
  <c r="DJ51" i="11"/>
  <c r="DJ30" i="11"/>
  <c r="DJ31" i="11"/>
  <c r="DJ43" i="11"/>
  <c r="DJ44" i="11"/>
  <c r="DJ45" i="11"/>
  <c r="DJ46" i="11"/>
  <c r="DJ40" i="11"/>
  <c r="DJ41" i="11"/>
  <c r="DJ34" i="11"/>
  <c r="DJ35" i="11"/>
  <c r="DJ47" i="11"/>
  <c r="DJ48" i="11"/>
  <c r="DJ49" i="11"/>
  <c r="DJ54" i="11"/>
  <c r="DJ55" i="11"/>
  <c r="DJ56" i="11"/>
  <c r="DJ57" i="11"/>
  <c r="DJ36" i="11"/>
  <c r="DJ37" i="11"/>
  <c r="DJ38" i="11"/>
  <c r="DJ39" i="11"/>
  <c r="DJ59" i="11"/>
  <c r="DJ63" i="11"/>
  <c r="DJ76" i="11"/>
  <c r="DJ77" i="11"/>
  <c r="DJ90" i="11"/>
  <c r="DJ89" i="11"/>
  <c r="DJ70" i="11"/>
  <c r="DJ71" i="11"/>
  <c r="DJ74" i="11"/>
  <c r="DJ75" i="11"/>
  <c r="DJ67" i="11"/>
  <c r="DJ68" i="11"/>
  <c r="DJ69" i="11"/>
  <c r="DJ88" i="11"/>
  <c r="DJ87" i="11"/>
  <c r="DJ81" i="11"/>
  <c r="DJ82" i="11"/>
  <c r="DJ83" i="11"/>
  <c r="DJ78" i="11"/>
  <c r="DJ79" i="11"/>
  <c r="DJ72" i="11"/>
  <c r="DJ73" i="11"/>
  <c r="DJ91" i="11"/>
  <c r="DJ92" i="11"/>
  <c r="DJ93" i="11"/>
  <c r="DJ80" i="11"/>
  <c r="DJ84" i="11"/>
  <c r="DJ85" i="11"/>
  <c r="DJ86" i="11"/>
  <c r="DJ94" i="11"/>
  <c r="DJ95" i="11"/>
  <c r="DJ122" i="11"/>
  <c r="DJ123" i="11"/>
  <c r="DJ97" i="11"/>
  <c r="DJ96" i="11"/>
  <c r="DJ109" i="11"/>
  <c r="DJ98" i="11"/>
  <c r="DJ99" i="11"/>
  <c r="DJ118" i="11"/>
  <c r="DJ119" i="11"/>
  <c r="DJ120" i="11"/>
  <c r="DJ121" i="11"/>
  <c r="DJ110" i="11"/>
  <c r="DJ111" i="11"/>
  <c r="DJ112" i="11"/>
  <c r="DJ113" i="11"/>
  <c r="DJ126" i="11"/>
  <c r="DJ127" i="11"/>
  <c r="DJ106" i="11"/>
  <c r="DJ107" i="11"/>
  <c r="DJ100" i="11"/>
  <c r="DJ101" i="11"/>
  <c r="DJ114" i="11"/>
  <c r="DJ115" i="11"/>
  <c r="DJ116" i="11"/>
  <c r="DJ117" i="11"/>
  <c r="DJ124" i="11"/>
  <c r="DJ125" i="11"/>
  <c r="DJ102" i="11"/>
  <c r="DJ103" i="11"/>
  <c r="DJ104" i="11"/>
  <c r="DJ105" i="11"/>
  <c r="DJ135" i="11"/>
  <c r="DJ136" i="11"/>
  <c r="DJ146" i="11"/>
  <c r="DJ147" i="11"/>
  <c r="DJ133" i="11"/>
  <c r="DJ134" i="11"/>
  <c r="DJ144" i="11"/>
  <c r="DJ145" i="11"/>
  <c r="DJ128" i="11"/>
  <c r="DJ129" i="11"/>
  <c r="DJ130" i="11"/>
  <c r="DJ137" i="11"/>
  <c r="DJ138" i="11"/>
  <c r="DJ139" i="11"/>
  <c r="DJ140" i="11"/>
  <c r="DJ131" i="11"/>
  <c r="DJ132" i="11"/>
  <c r="DJ141" i="11"/>
  <c r="DJ142" i="11"/>
  <c r="DJ143" i="11"/>
  <c r="DJ153" i="11"/>
  <c r="DJ148" i="11"/>
  <c r="DJ150" i="11"/>
  <c r="DJ151" i="11"/>
  <c r="DJ152" i="11"/>
  <c r="DJ156" i="11"/>
  <c r="DJ157" i="11"/>
  <c r="DJ149" i="11"/>
  <c r="DJ154" i="11"/>
  <c r="DJ155" i="11"/>
  <c r="DJ158" i="11"/>
  <c r="DJ259" i="11"/>
  <c r="DJ159" i="11"/>
  <c r="DJ160" i="11"/>
  <c r="DJ161" i="11"/>
  <c r="DJ163" i="11"/>
  <c r="DJ162" i="11"/>
  <c r="DJ164" i="11"/>
  <c r="DJ170" i="11"/>
  <c r="DJ173" i="11"/>
  <c r="DJ171" i="11"/>
  <c r="DJ172" i="11"/>
  <c r="DJ174" i="11"/>
  <c r="DJ177" i="11"/>
  <c r="DJ197" i="11"/>
  <c r="DJ198" i="11"/>
  <c r="DJ185" i="11"/>
  <c r="DJ201" i="11"/>
  <c r="DJ202" i="11"/>
  <c r="DJ195" i="11"/>
  <c r="DJ196" i="11"/>
  <c r="DJ190" i="11"/>
  <c r="DJ191" i="11"/>
  <c r="DJ188" i="11"/>
  <c r="DJ189" i="11"/>
  <c r="DJ192" i="11"/>
  <c r="DJ193" i="11"/>
  <c r="DJ194" i="11"/>
  <c r="DJ199" i="11"/>
  <c r="DJ200" i="11"/>
  <c r="DJ203" i="11"/>
  <c r="DJ186" i="11"/>
  <c r="DJ187" i="11"/>
  <c r="DJ218" i="11"/>
  <c r="DJ223" i="11"/>
  <c r="DJ217" i="11"/>
  <c r="DJ222" i="11"/>
  <c r="DJ216" i="11"/>
  <c r="DJ220" i="11"/>
  <c r="DJ219" i="11"/>
  <c r="DJ221" i="11"/>
  <c r="DJ234" i="11"/>
  <c r="DJ225" i="11"/>
  <c r="DJ227" i="11"/>
  <c r="DJ224" i="11"/>
  <c r="DJ231" i="11"/>
  <c r="DJ235" i="11"/>
  <c r="DJ230" i="11"/>
  <c r="DJ226" i="11"/>
  <c r="DJ228" i="11"/>
  <c r="DJ232" i="11"/>
  <c r="DJ229" i="11"/>
  <c r="DJ233" i="11"/>
  <c r="DJ249" i="11"/>
  <c r="DJ251" i="11"/>
  <c r="DJ260" i="11"/>
  <c r="DJ252" i="11"/>
  <c r="DJ258" i="11"/>
  <c r="DJ256" i="11"/>
  <c r="DJ255" i="11"/>
  <c r="DJ253" i="11"/>
  <c r="DJ257" i="11"/>
  <c r="DJ261" i="11"/>
  <c r="DJ254" i="11"/>
  <c r="DJ295" i="11"/>
  <c r="DJ296" i="11"/>
  <c r="DJ297" i="11"/>
  <c r="DJ298" i="11"/>
  <c r="DJ299" i="11"/>
  <c r="DJ300" i="11"/>
  <c r="DJ263" i="11"/>
  <c r="DJ264" i="11"/>
  <c r="DJ265" i="11"/>
  <c r="DJ266" i="11"/>
  <c r="DJ267" i="11"/>
  <c r="DJ268" i="11"/>
  <c r="DJ269" i="11"/>
  <c r="DJ275" i="11"/>
  <c r="DJ276" i="11"/>
  <c r="DJ277" i="11"/>
  <c r="DJ278" i="11"/>
  <c r="DJ279" i="11"/>
  <c r="DJ280" i="11"/>
  <c r="DJ281" i="11"/>
  <c r="DJ283" i="11"/>
  <c r="DJ284" i="11"/>
  <c r="DJ285" i="11"/>
  <c r="DJ286" i="11"/>
  <c r="DJ287" i="11"/>
  <c r="DJ288" i="11"/>
  <c r="DJ293" i="11"/>
  <c r="DJ294" i="11"/>
  <c r="DJ282" i="11"/>
  <c r="DJ301" i="11"/>
  <c r="DJ302" i="11"/>
  <c r="DJ270" i="11"/>
  <c r="DJ271" i="11"/>
  <c r="DJ272" i="11"/>
  <c r="DJ273" i="11"/>
  <c r="DJ274" i="11"/>
  <c r="DJ289" i="11"/>
  <c r="DJ290" i="11"/>
  <c r="DJ291" i="11"/>
  <c r="DJ292" i="11"/>
  <c r="DJ303" i="11"/>
  <c r="DJ304" i="11"/>
  <c r="DJ305" i="11"/>
  <c r="DJ307" i="11"/>
  <c r="DJ306" i="11"/>
  <c r="DJ308" i="11"/>
  <c r="DJ309" i="11"/>
  <c r="DJ16" i="11"/>
  <c r="DI309" i="11"/>
  <c r="DI308" i="11"/>
  <c r="DI306" i="11"/>
  <c r="DI307" i="11"/>
  <c r="DI305" i="11"/>
  <c r="DI304" i="11"/>
  <c r="DI303" i="11"/>
  <c r="DI292" i="11"/>
  <c r="DI291" i="11"/>
  <c r="DI290" i="11"/>
  <c r="DI289" i="11"/>
  <c r="DI274" i="11"/>
  <c r="DI273" i="11"/>
  <c r="DI272" i="11"/>
  <c r="DI271" i="11"/>
  <c r="DI270" i="11"/>
  <c r="DI302" i="11"/>
  <c r="DI301" i="11"/>
  <c r="DI282" i="11"/>
  <c r="DI294" i="11"/>
  <c r="DI293" i="11"/>
  <c r="DI288" i="11"/>
  <c r="DI287" i="11"/>
  <c r="DI286" i="11"/>
  <c r="DI285" i="11"/>
  <c r="DI284" i="11"/>
  <c r="DI283" i="11"/>
  <c r="DI281" i="11"/>
  <c r="DI280" i="11"/>
  <c r="DI279" i="11"/>
  <c r="DI278" i="11"/>
  <c r="DI277" i="11"/>
  <c r="DI276" i="11"/>
  <c r="DI275" i="11"/>
  <c r="DI269" i="11"/>
  <c r="DI268" i="11"/>
  <c r="DI267" i="11"/>
  <c r="DI266" i="11"/>
  <c r="DI265" i="11"/>
  <c r="DI264" i="11"/>
  <c r="DI263" i="11"/>
  <c r="DI300" i="11"/>
  <c r="DI299" i="11"/>
  <c r="DI298" i="11"/>
  <c r="DI297" i="11"/>
  <c r="DI296" i="11"/>
  <c r="DI295" i="11"/>
  <c r="DI254" i="11"/>
  <c r="DI261" i="11"/>
  <c r="DI257" i="11"/>
  <c r="DI253" i="11"/>
  <c r="DI255" i="11"/>
  <c r="DI256" i="11"/>
  <c r="DI258" i="11"/>
  <c r="DI252" i="11"/>
  <c r="DI260" i="11"/>
  <c r="DI251" i="11"/>
  <c r="DI249" i="11"/>
  <c r="DI233" i="11"/>
  <c r="DI229" i="11"/>
  <c r="DI232" i="11"/>
  <c r="DI228" i="11"/>
  <c r="DI226" i="11"/>
  <c r="DI230" i="11"/>
  <c r="DI235" i="11"/>
  <c r="DI231" i="11"/>
  <c r="DI224" i="11"/>
  <c r="DI227" i="11"/>
  <c r="DI225" i="11"/>
  <c r="DI234" i="11"/>
  <c r="DI221" i="11"/>
  <c r="DI219" i="11"/>
  <c r="DI220" i="11"/>
  <c r="DI216" i="11"/>
  <c r="DI222" i="11"/>
  <c r="DI217" i="11"/>
  <c r="DI223" i="11"/>
  <c r="DI218" i="11"/>
  <c r="DI187" i="11"/>
  <c r="DI186" i="11"/>
  <c r="DI203" i="11"/>
  <c r="DI200" i="11"/>
  <c r="DI199" i="11"/>
  <c r="DI194" i="11"/>
  <c r="DI193" i="11"/>
  <c r="DI192" i="11"/>
  <c r="DI189" i="11"/>
  <c r="DI188" i="11"/>
  <c r="DI191" i="11"/>
  <c r="DI190" i="11"/>
  <c r="DI196" i="11"/>
  <c r="DI195" i="11"/>
  <c r="DI202" i="11"/>
  <c r="DI201" i="11"/>
  <c r="DI185" i="11"/>
  <c r="DI198" i="11"/>
  <c r="DI197" i="11"/>
  <c r="DI177" i="11"/>
  <c r="DI174" i="11"/>
  <c r="DI172" i="11"/>
  <c r="DI171" i="11"/>
  <c r="DI173" i="11"/>
  <c r="DI170" i="11"/>
  <c r="DI164" i="11"/>
  <c r="DI162" i="11"/>
  <c r="DI163" i="11"/>
  <c r="DI161" i="11"/>
  <c r="DI160" i="11"/>
  <c r="DI159" i="11"/>
  <c r="DI259" i="11"/>
  <c r="DI158" i="11"/>
  <c r="DI155" i="11"/>
  <c r="DI154" i="11"/>
  <c r="DI149" i="11"/>
  <c r="DI157" i="11"/>
  <c r="DI156" i="11"/>
  <c r="DI152" i="11"/>
  <c r="DI151" i="11"/>
  <c r="DI150" i="11"/>
  <c r="DI148" i="11"/>
  <c r="DI153" i="11"/>
  <c r="DI143" i="11"/>
  <c r="DI142" i="11"/>
  <c r="DI141" i="11"/>
  <c r="DI132" i="11"/>
  <c r="DI131" i="11"/>
  <c r="DI140" i="11"/>
  <c r="DI139" i="11"/>
  <c r="DI138" i="11"/>
  <c r="DI137" i="11"/>
  <c r="DI130" i="11"/>
  <c r="DI129" i="11"/>
  <c r="DI128" i="11"/>
  <c r="DI145" i="11"/>
  <c r="DI144" i="11"/>
  <c r="DI134" i="11"/>
  <c r="DI133" i="11"/>
  <c r="DI147" i="11"/>
  <c r="DI146" i="11"/>
  <c r="DI136" i="11"/>
  <c r="DI135" i="11"/>
  <c r="DI105" i="11"/>
  <c r="DI104" i="11"/>
  <c r="DI103" i="11"/>
  <c r="DI102" i="11"/>
  <c r="DI125" i="11"/>
  <c r="DI124" i="11"/>
  <c r="DI117" i="11"/>
  <c r="DI116" i="11"/>
  <c r="DI115" i="11"/>
  <c r="DI114" i="11"/>
  <c r="DI101" i="11"/>
  <c r="DI100" i="11"/>
  <c r="DI107" i="11"/>
  <c r="DI106" i="11"/>
  <c r="DI127" i="11"/>
  <c r="DI126" i="11"/>
  <c r="DI113" i="11"/>
  <c r="DI112" i="11"/>
  <c r="DI111" i="11"/>
  <c r="DI110" i="11"/>
  <c r="DI121" i="11"/>
  <c r="DI120" i="11"/>
  <c r="DI119" i="11"/>
  <c r="DI118" i="11"/>
  <c r="DI99" i="11"/>
  <c r="DI98" i="11"/>
  <c r="DI109" i="11"/>
  <c r="DI108" i="11"/>
  <c r="DI96" i="11"/>
  <c r="DI97" i="11"/>
  <c r="DI123" i="11"/>
  <c r="DI122" i="11"/>
  <c r="DI95" i="11"/>
  <c r="DI94" i="11"/>
  <c r="DI86" i="11"/>
  <c r="DI85" i="11"/>
  <c r="DI84" i="11"/>
  <c r="DI80" i="11"/>
  <c r="DI93" i="11"/>
  <c r="DI92" i="11"/>
  <c r="DI91" i="11"/>
  <c r="DI73" i="11"/>
  <c r="DI72" i="11"/>
  <c r="DI79" i="11"/>
  <c r="DI78" i="11"/>
  <c r="DI83" i="11"/>
  <c r="DI82" i="11"/>
  <c r="DI81" i="11"/>
  <c r="DI87" i="11"/>
  <c r="DI88" i="11"/>
  <c r="DI69" i="11"/>
  <c r="DI68" i="11"/>
  <c r="DI67" i="11"/>
  <c r="DI75" i="11"/>
  <c r="DI74" i="11"/>
  <c r="DI71" i="11"/>
  <c r="DI70" i="11"/>
  <c r="DI89" i="11"/>
  <c r="DI90" i="11"/>
  <c r="DI77" i="11"/>
  <c r="DI76" i="11"/>
  <c r="DI63" i="11"/>
  <c r="DI59" i="11"/>
  <c r="DI39" i="11"/>
  <c r="DI38" i="11"/>
  <c r="DI37" i="11"/>
  <c r="DI36" i="11"/>
  <c r="DI57" i="11"/>
  <c r="DI56" i="11"/>
  <c r="DI55" i="11"/>
  <c r="DI54" i="11"/>
  <c r="DI49" i="11"/>
  <c r="DI48" i="11"/>
  <c r="DI47" i="11"/>
  <c r="DI35" i="11"/>
  <c r="DI34" i="11"/>
  <c r="DI41" i="11"/>
  <c r="DI40" i="11"/>
  <c r="DI46" i="11"/>
  <c r="DI45" i="11"/>
  <c r="DI44" i="11"/>
  <c r="DI43" i="11"/>
  <c r="DI31" i="11"/>
  <c r="DI30" i="11"/>
  <c r="DI51" i="11"/>
  <c r="DI50" i="11"/>
  <c r="DI42" i="11"/>
  <c r="DI32" i="11"/>
  <c r="DI33" i="11"/>
  <c r="DI53" i="11"/>
  <c r="DI52" i="11"/>
  <c r="DI23" i="11"/>
  <c r="DI22" i="11"/>
  <c r="DI24" i="11"/>
  <c r="DI5" i="11"/>
  <c r="DI4" i="11"/>
  <c r="DI3" i="11"/>
  <c r="DI25" i="11"/>
  <c r="DI21" i="11"/>
  <c r="DI20" i="11"/>
  <c r="DI19" i="11"/>
  <c r="DI9" i="11"/>
  <c r="DI8" i="11"/>
  <c r="DI7" i="11"/>
  <c r="DI6" i="11"/>
  <c r="DI15" i="11"/>
  <c r="DI14" i="11"/>
  <c r="DI13" i="11"/>
  <c r="DI12" i="11"/>
  <c r="DI11" i="11"/>
  <c r="DI10" i="11"/>
  <c r="DI2" i="11"/>
  <c r="DI29" i="11"/>
  <c r="DI28" i="11"/>
  <c r="DI27" i="11"/>
  <c r="DI26" i="11"/>
  <c r="DI18" i="11"/>
  <c r="DI17" i="11"/>
  <c r="DI16" i="11"/>
  <c r="DF181" i="11"/>
  <c r="DL181" i="11" s="1"/>
  <c r="DG66" i="11"/>
  <c r="DM66" i="11" s="1"/>
  <c r="DF66" i="11"/>
  <c r="DL66" i="11" s="1"/>
  <c r="DE66" i="11"/>
  <c r="DK66" i="11" s="1"/>
  <c r="DG176" i="11"/>
  <c r="DM176" i="11" s="1"/>
  <c r="DF176" i="11"/>
  <c r="DL176" i="11" s="1"/>
  <c r="DE176" i="11"/>
  <c r="DK176" i="11" s="1"/>
  <c r="DG65" i="11"/>
  <c r="DM65" i="11" s="1"/>
  <c r="DF65" i="11"/>
  <c r="DL65" i="11" s="1"/>
  <c r="DE65" i="11"/>
  <c r="DK65" i="11" s="1"/>
  <c r="DG62" i="11"/>
  <c r="DM62" i="11" s="1"/>
  <c r="DF62" i="11"/>
  <c r="DL62" i="11" s="1"/>
  <c r="DE62" i="11"/>
  <c r="DK62" i="11" s="1"/>
  <c r="DG60" i="11"/>
  <c r="DM60" i="11" s="1"/>
  <c r="DF60" i="11"/>
  <c r="DL60" i="11" s="1"/>
  <c r="DE60" i="11"/>
  <c r="DK60" i="11" s="1"/>
  <c r="DG61" i="11"/>
  <c r="DM61" i="11" s="1"/>
  <c r="DF61" i="11"/>
  <c r="DL61" i="11" s="1"/>
  <c r="DE61" i="11"/>
  <c r="DK61" i="11" s="1"/>
  <c r="DG250" i="11"/>
  <c r="DM250" i="11" s="1"/>
  <c r="DF250" i="11"/>
  <c r="DL250" i="11" s="1"/>
  <c r="DE250" i="11"/>
  <c r="DK250" i="11" s="1"/>
  <c r="DG169" i="11"/>
  <c r="DM169" i="11" s="1"/>
  <c r="DF169" i="11"/>
  <c r="DL169" i="11" s="1"/>
  <c r="DE169" i="11"/>
  <c r="DK169" i="11" s="1"/>
  <c r="DE182" i="11"/>
  <c r="DK182" i="11" s="1"/>
  <c r="DF182" i="11"/>
  <c r="DL182" i="11" s="1"/>
  <c r="DG182" i="11"/>
  <c r="DM182" i="11" s="1"/>
  <c r="DE215" i="11"/>
  <c r="DK215" i="11" s="1"/>
  <c r="DF215" i="11"/>
  <c r="DL215" i="11" s="1"/>
  <c r="DG215" i="11"/>
  <c r="DM215" i="11" s="1"/>
  <c r="DE241" i="11"/>
  <c r="DK241" i="11" s="1"/>
  <c r="DF241" i="11"/>
  <c r="DL241" i="11" s="1"/>
  <c r="DG241" i="11"/>
  <c r="DM241" i="11" s="1"/>
  <c r="DE248" i="11"/>
  <c r="DK248" i="11" s="1"/>
  <c r="DF248" i="11"/>
  <c r="DL248" i="11" s="1"/>
  <c r="DG248" i="11"/>
  <c r="DM248" i="11" s="1"/>
  <c r="DE167" i="11"/>
  <c r="DK167" i="11" s="1"/>
  <c r="DF167" i="11"/>
  <c r="DL167" i="11" s="1"/>
  <c r="DG167" i="11"/>
  <c r="DM167" i="11" s="1"/>
  <c r="DE165" i="11"/>
  <c r="DK165" i="11" s="1"/>
  <c r="DF165" i="11"/>
  <c r="DL165" i="11" s="1"/>
  <c r="DG165" i="11"/>
  <c r="DM165" i="11" s="1"/>
  <c r="DE168" i="11"/>
  <c r="DK168" i="11" s="1"/>
  <c r="DF168" i="11"/>
  <c r="DL168" i="11" s="1"/>
  <c r="DG168" i="11"/>
  <c r="DM168" i="11" s="1"/>
  <c r="DE166" i="11"/>
  <c r="DK166" i="11" s="1"/>
  <c r="DF166" i="11"/>
  <c r="DL166" i="11" s="1"/>
  <c r="DG166" i="11"/>
  <c r="DM166" i="11" s="1"/>
  <c r="DE178" i="11"/>
  <c r="DK178" i="11" s="1"/>
  <c r="DF178" i="11"/>
  <c r="DL178" i="11" s="1"/>
  <c r="DG178" i="11"/>
  <c r="DM178" i="11" s="1"/>
  <c r="DE204" i="11"/>
  <c r="DK204" i="11" s="1"/>
  <c r="DF204" i="11"/>
  <c r="DL204" i="11" s="1"/>
  <c r="DG204" i="11"/>
  <c r="DM204" i="11" s="1"/>
  <c r="DE236" i="11"/>
  <c r="DK236" i="11" s="1"/>
  <c r="DF236" i="11"/>
  <c r="DL236" i="11" s="1"/>
  <c r="DG236" i="11"/>
  <c r="DM236" i="11" s="1"/>
  <c r="DE184" i="11"/>
  <c r="DK184" i="11" s="1"/>
  <c r="DF184" i="11"/>
  <c r="DL184" i="11" s="1"/>
  <c r="DG184" i="11"/>
  <c r="DM184" i="11" s="1"/>
  <c r="DE64" i="11"/>
  <c r="DK64" i="11" s="1"/>
  <c r="DF64" i="11"/>
  <c r="DL64" i="11" s="1"/>
  <c r="DG64" i="11"/>
  <c r="DM64" i="11" s="1"/>
  <c r="DE205" i="11"/>
  <c r="DK205" i="11" s="1"/>
  <c r="DF205" i="11"/>
  <c r="DL205" i="11" s="1"/>
  <c r="DG205" i="11"/>
  <c r="DM205" i="11" s="1"/>
  <c r="DE311" i="11"/>
  <c r="DK311" i="11" s="1"/>
  <c r="DF311" i="11"/>
  <c r="DL311" i="11" s="1"/>
  <c r="DG311" i="11"/>
  <c r="DM311" i="11" s="1"/>
  <c r="DE312" i="11"/>
  <c r="DK312" i="11" s="1"/>
  <c r="DF312" i="11"/>
  <c r="DL312" i="11" s="1"/>
  <c r="DG312" i="11"/>
  <c r="DM312" i="11" s="1"/>
  <c r="DE313" i="11"/>
  <c r="DK313" i="11" s="1"/>
  <c r="DF313" i="11"/>
  <c r="DL313" i="11" s="1"/>
  <c r="DG313" i="11"/>
  <c r="DM313" i="11" s="1"/>
  <c r="DE314" i="11"/>
  <c r="DK314" i="11" s="1"/>
  <c r="DF314" i="11"/>
  <c r="DL314" i="11" s="1"/>
  <c r="DG314" i="11"/>
  <c r="DM314" i="11" s="1"/>
  <c r="DE315" i="11"/>
  <c r="DK315" i="11" s="1"/>
  <c r="DF315" i="11"/>
  <c r="DL315" i="11" s="1"/>
  <c r="DG315" i="11"/>
  <c r="DM315" i="11" s="1"/>
  <c r="DE316" i="11"/>
  <c r="DK316" i="11" s="1"/>
  <c r="DF316" i="11"/>
  <c r="DL316" i="11" s="1"/>
  <c r="DG316" i="11"/>
  <c r="DM316" i="11" s="1"/>
  <c r="DE310" i="11"/>
  <c r="DK310" i="11" s="1"/>
  <c r="DF310" i="11"/>
  <c r="DL310" i="11" s="1"/>
  <c r="DG310" i="11"/>
  <c r="DM310" i="11" s="1"/>
  <c r="DE213" i="11"/>
  <c r="DK213" i="11" s="1"/>
  <c r="DF213" i="11"/>
  <c r="DL213" i="11" s="1"/>
  <c r="DG213" i="11"/>
  <c r="DM213" i="11" s="1"/>
  <c r="DE181" i="11"/>
  <c r="DK181" i="11" s="1"/>
  <c r="DG181" i="11"/>
  <c r="DM181" i="11" s="1"/>
  <c r="DE214" i="11"/>
  <c r="DK214" i="11" s="1"/>
  <c r="DF214" i="11"/>
  <c r="DL214" i="11" s="1"/>
  <c r="DG214" i="11"/>
  <c r="DM214" i="11" s="1"/>
  <c r="DE207" i="11"/>
  <c r="DK207" i="11" s="1"/>
  <c r="DF207" i="11"/>
  <c r="DL207" i="11" s="1"/>
  <c r="DG207" i="11"/>
  <c r="DM207" i="11" s="1"/>
  <c r="DE210" i="11"/>
  <c r="DK210" i="11" s="1"/>
  <c r="DF210" i="11"/>
  <c r="DL210" i="11" s="1"/>
  <c r="DG210" i="11"/>
  <c r="DM210" i="11" s="1"/>
  <c r="DE237" i="11"/>
  <c r="DK237" i="11" s="1"/>
  <c r="DF237" i="11"/>
  <c r="DL237" i="11" s="1"/>
  <c r="DG237" i="11"/>
  <c r="DM237" i="11" s="1"/>
  <c r="DE240" i="11"/>
  <c r="DK240" i="11" s="1"/>
  <c r="DF240" i="11"/>
  <c r="DL240" i="11" s="1"/>
  <c r="DG240" i="11"/>
  <c r="DM240" i="11" s="1"/>
  <c r="DE212" i="11"/>
  <c r="DK212" i="11" s="1"/>
  <c r="DF212" i="11"/>
  <c r="DL212" i="11" s="1"/>
  <c r="DG212" i="11"/>
  <c r="DM212" i="11" s="1"/>
  <c r="DE239" i="11"/>
  <c r="DK239" i="11" s="1"/>
  <c r="DF239" i="11"/>
  <c r="DL239" i="11" s="1"/>
  <c r="DG239" i="11"/>
  <c r="DM239" i="11" s="1"/>
  <c r="DE206" i="11"/>
  <c r="DK206" i="11" s="1"/>
  <c r="DF206" i="11"/>
  <c r="DL206" i="11" s="1"/>
  <c r="DG206" i="11"/>
  <c r="DM206" i="11" s="1"/>
  <c r="DE183" i="11"/>
  <c r="DK183" i="11" s="1"/>
  <c r="DF183" i="11"/>
  <c r="DL183" i="11" s="1"/>
  <c r="DG183" i="11"/>
  <c r="DM183" i="11" s="1"/>
  <c r="DE175" i="11"/>
  <c r="DK175" i="11" s="1"/>
  <c r="DF175" i="11"/>
  <c r="DL175" i="11" s="1"/>
  <c r="DG175" i="11"/>
  <c r="DM175" i="11" s="1"/>
  <c r="DE180" i="11"/>
  <c r="DK180" i="11" s="1"/>
  <c r="DF180" i="11"/>
  <c r="DL180" i="11" s="1"/>
  <c r="DG180" i="11"/>
  <c r="DM180" i="11" s="1"/>
  <c r="DE211" i="11"/>
  <c r="DK211" i="11" s="1"/>
  <c r="DF211" i="11"/>
  <c r="DL211" i="11" s="1"/>
  <c r="DG211" i="11"/>
  <c r="DM211" i="11" s="1"/>
  <c r="DE244" i="11"/>
  <c r="DK244" i="11" s="1"/>
  <c r="DF244" i="11"/>
  <c r="DL244" i="11" s="1"/>
  <c r="DG244" i="11"/>
  <c r="DM244" i="11" s="1"/>
  <c r="DE247" i="11"/>
  <c r="DK247" i="11" s="1"/>
  <c r="DF247" i="11"/>
  <c r="DL247" i="11" s="1"/>
  <c r="DG247" i="11"/>
  <c r="DM247" i="11" s="1"/>
  <c r="DE246" i="11"/>
  <c r="DK246" i="11" s="1"/>
  <c r="DF246" i="11"/>
  <c r="DL246" i="11" s="1"/>
  <c r="DG246" i="11"/>
  <c r="DM246" i="11" s="1"/>
  <c r="DE243" i="11"/>
  <c r="DK243" i="11" s="1"/>
  <c r="DF243" i="11"/>
  <c r="DL243" i="11" s="1"/>
  <c r="DG243" i="11"/>
  <c r="DM243" i="11" s="1"/>
  <c r="DE242" i="11"/>
  <c r="DK242" i="11" s="1"/>
  <c r="DF242" i="11"/>
  <c r="DL242" i="11" s="1"/>
  <c r="DG242" i="11"/>
  <c r="DM242" i="11" s="1"/>
  <c r="DE179" i="11"/>
  <c r="DK179" i="11" s="1"/>
  <c r="DF179" i="11"/>
  <c r="DL179" i="11" s="1"/>
  <c r="DG179" i="11"/>
  <c r="DM179" i="11" s="1"/>
  <c r="DE208" i="11"/>
  <c r="DK208" i="11" s="1"/>
  <c r="DF208" i="11"/>
  <c r="DL208" i="11" s="1"/>
  <c r="DG208" i="11"/>
  <c r="DM208" i="11" s="1"/>
  <c r="DE238" i="11"/>
  <c r="DK238" i="11" s="1"/>
  <c r="DF238" i="11"/>
  <c r="DL238" i="11" s="1"/>
  <c r="DG238" i="11"/>
  <c r="DM238" i="11" s="1"/>
  <c r="DE209" i="11"/>
  <c r="DK209" i="11" s="1"/>
  <c r="DF209" i="11"/>
  <c r="DL209" i="11" s="1"/>
  <c r="DG209" i="11"/>
  <c r="DM209" i="11" s="1"/>
  <c r="DE262" i="11"/>
  <c r="DK262" i="11" s="1"/>
  <c r="DF262" i="11"/>
  <c r="DL262" i="11" s="1"/>
  <c r="DG262" i="11"/>
  <c r="DM262" i="11" s="1"/>
  <c r="DE58" i="11"/>
  <c r="DK58" i="11" s="1"/>
  <c r="DF58" i="11"/>
  <c r="DL58" i="11" s="1"/>
  <c r="DG58" i="11"/>
  <c r="DM58" i="11" s="1"/>
  <c r="DE245" i="11"/>
  <c r="DK245" i="11" s="1"/>
  <c r="DG245" i="11"/>
  <c r="DM245" i="11" s="1"/>
  <c r="DF245" i="11"/>
  <c r="DL245" i="11" s="1"/>
  <c r="AY305" i="11"/>
  <c r="AZ305" i="11" s="1"/>
  <c r="AX305" i="11"/>
  <c r="AW305" i="11"/>
  <c r="D310" i="11"/>
  <c r="D313" i="11"/>
  <c r="D316" i="11"/>
  <c r="D312" i="11"/>
  <c r="D315" i="11"/>
  <c r="D311" i="11"/>
  <c r="D309" i="11"/>
  <c r="D307" i="11"/>
  <c r="D306" i="11"/>
  <c r="D269" i="11"/>
  <c r="D272" i="11"/>
  <c r="D289" i="11"/>
  <c r="D265" i="11"/>
  <c r="D297" i="11"/>
  <c r="D271" i="11"/>
  <c r="D285" i="11"/>
  <c r="D277" i="11"/>
  <c r="D296" i="11"/>
  <c r="D264" i="11"/>
  <c r="D270" i="11"/>
  <c r="D295" i="11"/>
  <c r="D284" i="11"/>
  <c r="D263" i="11"/>
  <c r="D276" i="11"/>
  <c r="D301" i="11"/>
  <c r="D294" i="11"/>
  <c r="D283" i="11"/>
  <c r="D291" i="11"/>
  <c r="D275" i="11"/>
  <c r="D274" i="11"/>
  <c r="D288" i="11"/>
  <c r="D280" i="11"/>
  <c r="D299" i="11"/>
  <c r="D267" i="11"/>
  <c r="D287" i="11"/>
  <c r="D266" i="11"/>
  <c r="D279" i="11"/>
  <c r="D302" i="11"/>
  <c r="D282" i="11"/>
  <c r="D286" i="11"/>
  <c r="D292" i="11"/>
  <c r="D278" i="11"/>
  <c r="D305" i="11"/>
  <c r="D314" i="11"/>
  <c r="D308" i="11"/>
  <c r="D268" i="11"/>
  <c r="D273" i="11"/>
  <c r="D298" i="11"/>
  <c r="D281" i="11"/>
  <c r="D300" i="11"/>
  <c r="D293" i="11"/>
  <c r="D304" i="11"/>
  <c r="D303" i="11"/>
  <c r="D290" i="11"/>
  <c r="CI262" i="11"/>
  <c r="CJ262" i="11" s="1"/>
  <c r="AU262" i="11"/>
  <c r="AY262" i="11" s="1"/>
  <c r="AZ262" i="11" s="1"/>
  <c r="AX262" i="11"/>
  <c r="AW262" i="11"/>
  <c r="D262" i="11"/>
  <c r="AX124" i="11"/>
  <c r="AW124" i="11"/>
  <c r="AU124" i="11"/>
  <c r="AY124" i="11" s="1"/>
  <c r="AZ124" i="11" s="1"/>
  <c r="D124" i="11"/>
  <c r="AX120" i="11"/>
  <c r="AW120" i="11"/>
  <c r="AU120" i="11"/>
  <c r="AY120" i="11" s="1"/>
  <c r="AZ120" i="11" s="1"/>
  <c r="D120" i="11"/>
  <c r="AX126" i="11"/>
  <c r="AW126" i="11"/>
  <c r="AU126" i="11"/>
  <c r="AY126" i="11" s="1"/>
  <c r="AZ126" i="11" s="1"/>
  <c r="D126" i="11"/>
  <c r="AX114" i="11"/>
  <c r="AW114" i="11"/>
  <c r="AU114" i="11"/>
  <c r="AY114" i="11" s="1"/>
  <c r="AZ114" i="11" s="1"/>
  <c r="D114" i="11"/>
  <c r="AX112" i="11"/>
  <c r="AW112" i="11"/>
  <c r="AU112" i="11"/>
  <c r="AY112" i="11" s="1"/>
  <c r="AZ112" i="11" s="1"/>
  <c r="D112" i="11"/>
  <c r="AX110" i="11"/>
  <c r="AW110" i="11"/>
  <c r="AU110" i="11"/>
  <c r="AY110" i="11" s="1"/>
  <c r="AZ110" i="11" s="1"/>
  <c r="D110" i="11"/>
  <c r="AX102" i="11"/>
  <c r="AW102" i="11"/>
  <c r="AU102" i="11"/>
  <c r="AY102" i="11" s="1"/>
  <c r="AZ102" i="11" s="1"/>
  <c r="D102" i="11"/>
  <c r="AX97" i="11"/>
  <c r="AW97" i="11"/>
  <c r="AU97" i="11"/>
  <c r="AY97" i="11" s="1"/>
  <c r="AZ97" i="11" s="1"/>
  <c r="D97" i="11"/>
  <c r="AX116" i="11"/>
  <c r="AW116" i="11"/>
  <c r="AU116" i="11"/>
  <c r="AY116" i="11" s="1"/>
  <c r="AZ116" i="11" s="1"/>
  <c r="D116" i="11"/>
  <c r="AX100" i="11"/>
  <c r="AW100" i="11"/>
  <c r="AU100" i="11"/>
  <c r="AY100" i="11" s="1"/>
  <c r="AZ100" i="11" s="1"/>
  <c r="D100" i="11"/>
  <c r="AX108" i="11"/>
  <c r="AW108" i="11"/>
  <c r="AU108" i="11"/>
  <c r="AY108" i="11" s="1"/>
  <c r="AZ108" i="11" s="1"/>
  <c r="D108" i="11"/>
  <c r="AX118" i="11"/>
  <c r="AW118" i="11"/>
  <c r="AU118" i="11"/>
  <c r="AY118" i="11" s="1"/>
  <c r="AZ118" i="11" s="1"/>
  <c r="D118" i="11"/>
  <c r="AX122" i="11"/>
  <c r="AW122" i="11"/>
  <c r="AU122" i="11"/>
  <c r="AY122" i="11" s="1"/>
  <c r="AZ122" i="11" s="1"/>
  <c r="D122" i="11"/>
  <c r="AX106" i="11"/>
  <c r="AW106" i="11"/>
  <c r="AU106" i="11"/>
  <c r="AY106" i="11" s="1"/>
  <c r="AZ106" i="11" s="1"/>
  <c r="D106" i="11"/>
  <c r="AX99" i="11"/>
  <c r="AW99" i="11"/>
  <c r="AU99" i="11"/>
  <c r="AY99" i="11" s="1"/>
  <c r="AZ99" i="11" s="1"/>
  <c r="D99" i="11"/>
  <c r="AX95" i="11"/>
  <c r="AW95" i="11"/>
  <c r="AU95" i="11"/>
  <c r="AY95" i="11" s="1"/>
  <c r="AZ95" i="11" s="1"/>
  <c r="D95" i="11"/>
  <c r="AX105" i="11"/>
  <c r="AW105" i="11"/>
  <c r="AU105" i="11"/>
  <c r="AY105" i="11" s="1"/>
  <c r="AZ105" i="11" s="1"/>
  <c r="D105" i="11"/>
  <c r="AX125" i="11"/>
  <c r="AW125" i="11"/>
  <c r="AU125" i="11"/>
  <c r="AY125" i="11" s="1"/>
  <c r="AZ125" i="11" s="1"/>
  <c r="D125" i="11"/>
  <c r="AX121" i="11"/>
  <c r="AW121" i="11"/>
  <c r="AU121" i="11"/>
  <c r="AY121" i="11" s="1"/>
  <c r="AZ121" i="11" s="1"/>
  <c r="D121" i="11"/>
  <c r="AX127" i="11"/>
  <c r="AW127" i="11"/>
  <c r="AU127" i="11"/>
  <c r="AY127" i="11" s="1"/>
  <c r="AZ127" i="11" s="1"/>
  <c r="D127" i="11"/>
  <c r="AX115" i="11"/>
  <c r="AW115" i="11"/>
  <c r="AU115" i="11"/>
  <c r="AY115" i="11" s="1"/>
  <c r="AZ115" i="11" s="1"/>
  <c r="D115" i="11"/>
  <c r="AX113" i="11"/>
  <c r="AW113" i="11"/>
  <c r="AU113" i="11"/>
  <c r="AY113" i="11" s="1"/>
  <c r="AZ113" i="11" s="1"/>
  <c r="D113" i="11"/>
  <c r="AX111" i="11"/>
  <c r="AW111" i="11"/>
  <c r="AU111" i="11"/>
  <c r="AY111" i="11" s="1"/>
  <c r="AZ111" i="11" s="1"/>
  <c r="D111" i="11"/>
  <c r="AX103" i="11"/>
  <c r="AW103" i="11"/>
  <c r="AU103" i="11"/>
  <c r="AY103" i="11" s="1"/>
  <c r="AZ103" i="11" s="1"/>
  <c r="D103" i="11"/>
  <c r="AX96" i="11"/>
  <c r="AW96" i="11"/>
  <c r="AU96" i="11"/>
  <c r="AY96" i="11" s="1"/>
  <c r="AZ96" i="11" s="1"/>
  <c r="D96" i="11"/>
  <c r="AX117" i="11"/>
  <c r="AW117" i="11"/>
  <c r="AU117" i="11"/>
  <c r="AY117" i="11" s="1"/>
  <c r="AZ117" i="11" s="1"/>
  <c r="D117" i="11"/>
  <c r="AX101" i="11"/>
  <c r="AW101" i="11"/>
  <c r="AU101" i="11"/>
  <c r="AY101" i="11" s="1"/>
  <c r="AZ101" i="11" s="1"/>
  <c r="D101" i="11"/>
  <c r="AX109" i="11"/>
  <c r="AW109" i="11"/>
  <c r="AU109" i="11"/>
  <c r="AY109" i="11" s="1"/>
  <c r="AZ109" i="11" s="1"/>
  <c r="D109" i="11"/>
  <c r="AX119" i="11"/>
  <c r="AW119" i="11"/>
  <c r="AU119" i="11"/>
  <c r="AY119" i="11" s="1"/>
  <c r="AZ119" i="11" s="1"/>
  <c r="D119" i="11"/>
  <c r="AX123" i="11"/>
  <c r="AW123" i="11"/>
  <c r="AU123" i="11"/>
  <c r="AY123" i="11" s="1"/>
  <c r="AZ123" i="11" s="1"/>
  <c r="D123" i="11"/>
  <c r="AX107" i="11"/>
  <c r="AW107" i="11"/>
  <c r="AU107" i="11"/>
  <c r="AY107" i="11" s="1"/>
  <c r="AZ107" i="11" s="1"/>
  <c r="D107" i="11"/>
  <c r="AX98" i="11"/>
  <c r="AW98" i="11"/>
  <c r="AU98" i="11"/>
  <c r="AY98" i="11" s="1"/>
  <c r="AZ98" i="11" s="1"/>
  <c r="D98" i="11"/>
  <c r="AX94" i="11"/>
  <c r="AW94" i="11"/>
  <c r="AU94" i="11"/>
  <c r="AY94" i="11" s="1"/>
  <c r="AZ94" i="11" s="1"/>
  <c r="D94" i="11"/>
  <c r="AX104" i="11"/>
  <c r="AW104" i="11"/>
  <c r="AU104" i="11"/>
  <c r="AY104" i="11" s="1"/>
  <c r="AZ104" i="11" s="1"/>
  <c r="D104" i="11"/>
  <c r="AX27" i="11"/>
  <c r="AW27" i="11"/>
  <c r="AU27" i="11"/>
  <c r="AY27" i="11" s="1"/>
  <c r="AZ27" i="11" s="1"/>
  <c r="D27" i="11"/>
  <c r="AX10" i="11"/>
  <c r="AW10" i="11"/>
  <c r="AU10" i="11"/>
  <c r="AY10" i="11" s="1"/>
  <c r="AZ10" i="11" s="1"/>
  <c r="D10" i="11"/>
  <c r="AX25" i="11"/>
  <c r="AW25" i="11"/>
  <c r="AU25" i="11"/>
  <c r="AY25" i="11" s="1"/>
  <c r="AZ25" i="11" s="1"/>
  <c r="D25" i="11"/>
  <c r="AX17" i="11"/>
  <c r="AW17" i="11"/>
  <c r="AU17" i="11"/>
  <c r="AY17" i="11" s="1"/>
  <c r="AZ17" i="11" s="1"/>
  <c r="D17" i="11"/>
  <c r="D4" i="11"/>
  <c r="AU4" i="11"/>
  <c r="AY4" i="11" s="1"/>
  <c r="AZ4" i="11" s="1"/>
  <c r="AW4" i="11"/>
  <c r="AX4" i="11"/>
  <c r="AX62" i="11"/>
  <c r="AW62" i="11"/>
  <c r="AU62" i="11"/>
  <c r="AY62" i="11" s="1"/>
  <c r="AZ62" i="11" s="1"/>
  <c r="D62" i="11"/>
  <c r="AX60" i="11"/>
  <c r="AW60" i="11"/>
  <c r="AU60" i="11"/>
  <c r="AY60" i="11" s="1"/>
  <c r="AZ60" i="11" s="1"/>
  <c r="D60" i="11"/>
  <c r="AX33" i="11"/>
  <c r="AW33" i="11"/>
  <c r="AU33" i="11"/>
  <c r="AY33" i="11" s="1"/>
  <c r="AZ33" i="11" s="1"/>
  <c r="D33" i="11"/>
  <c r="AX48" i="11"/>
  <c r="AW48" i="11"/>
  <c r="AU48" i="11"/>
  <c r="AY48" i="11" s="1"/>
  <c r="AZ48" i="11" s="1"/>
  <c r="D48" i="11"/>
  <c r="AX34" i="11"/>
  <c r="AW34" i="11"/>
  <c r="AU34" i="11"/>
  <c r="AY34" i="11" s="1"/>
  <c r="AZ34" i="11" s="1"/>
  <c r="D34" i="11"/>
  <c r="AX50" i="11"/>
  <c r="AW50" i="11"/>
  <c r="AU50" i="11"/>
  <c r="AY50" i="11" s="1"/>
  <c r="AZ50" i="11" s="1"/>
  <c r="D50" i="11"/>
  <c r="AX52" i="11"/>
  <c r="AW52" i="11"/>
  <c r="AU52" i="11"/>
  <c r="AY52" i="11" s="1"/>
  <c r="AZ52" i="11" s="1"/>
  <c r="D52" i="11"/>
  <c r="AX40" i="11"/>
  <c r="AW40" i="11"/>
  <c r="AU40" i="11"/>
  <c r="AY40" i="11" s="1"/>
  <c r="AZ40" i="11" s="1"/>
  <c r="D40" i="11"/>
  <c r="AX57" i="11"/>
  <c r="AW57" i="11"/>
  <c r="AU57" i="11"/>
  <c r="AY57" i="11" s="1"/>
  <c r="AZ57" i="11" s="1"/>
  <c r="D57" i="11"/>
  <c r="AX39" i="11"/>
  <c r="AW39" i="11"/>
  <c r="AU39" i="11"/>
  <c r="AY39" i="11" s="1"/>
  <c r="AZ39" i="11" s="1"/>
  <c r="D39" i="11"/>
  <c r="AX30" i="11"/>
  <c r="AW30" i="11"/>
  <c r="AU30" i="11"/>
  <c r="AY30" i="11" s="1"/>
  <c r="AZ30" i="11" s="1"/>
  <c r="D30" i="11"/>
  <c r="AX55" i="11"/>
  <c r="AW55" i="11"/>
  <c r="AU55" i="11"/>
  <c r="AY55" i="11" s="1"/>
  <c r="AZ55" i="11" s="1"/>
  <c r="D55" i="11"/>
  <c r="AX46" i="11"/>
  <c r="AW46" i="11"/>
  <c r="AU46" i="11"/>
  <c r="AY46" i="11" s="1"/>
  <c r="AZ46" i="11" s="1"/>
  <c r="D46" i="11"/>
  <c r="AX47" i="11"/>
  <c r="AW47" i="11"/>
  <c r="AU47" i="11"/>
  <c r="AY47" i="11" s="1"/>
  <c r="AZ47" i="11" s="1"/>
  <c r="D47" i="11"/>
  <c r="AX44" i="11"/>
  <c r="AW44" i="11"/>
  <c r="AU44" i="11"/>
  <c r="AY44" i="11" s="1"/>
  <c r="AZ44" i="11" s="1"/>
  <c r="D44" i="11"/>
  <c r="AX37" i="11"/>
  <c r="AW37" i="11"/>
  <c r="AU37" i="11"/>
  <c r="AY37" i="11" s="1"/>
  <c r="AZ37" i="11" s="1"/>
  <c r="D37" i="11"/>
  <c r="AX32" i="11"/>
  <c r="AW32" i="11"/>
  <c r="AU32" i="11"/>
  <c r="AY32" i="11" s="1"/>
  <c r="AZ32" i="11" s="1"/>
  <c r="D32" i="11"/>
  <c r="AX49" i="11"/>
  <c r="AW49" i="11"/>
  <c r="AU49" i="11"/>
  <c r="AY49" i="11" s="1"/>
  <c r="AZ49" i="11" s="1"/>
  <c r="D49" i="11"/>
  <c r="AX35" i="11"/>
  <c r="AW35" i="11"/>
  <c r="AU35" i="11"/>
  <c r="AY35" i="11" s="1"/>
  <c r="AZ35" i="11" s="1"/>
  <c r="D35" i="11"/>
  <c r="AX51" i="11"/>
  <c r="AW51" i="11"/>
  <c r="AU51" i="11"/>
  <c r="AY51" i="11" s="1"/>
  <c r="AZ51" i="11" s="1"/>
  <c r="D51" i="11"/>
  <c r="AX42" i="11"/>
  <c r="AW42" i="11"/>
  <c r="AU42" i="11"/>
  <c r="AY42" i="11" s="1"/>
  <c r="AZ42" i="11" s="1"/>
  <c r="D42" i="11"/>
  <c r="AX53" i="11"/>
  <c r="AW53" i="11"/>
  <c r="AU53" i="11"/>
  <c r="AY53" i="11" s="1"/>
  <c r="AZ53" i="11" s="1"/>
  <c r="D53" i="11"/>
  <c r="AX41" i="11"/>
  <c r="AW41" i="11"/>
  <c r="AU41" i="11"/>
  <c r="AY41" i="11" s="1"/>
  <c r="AZ41" i="11" s="1"/>
  <c r="D41" i="11"/>
  <c r="AX56" i="11"/>
  <c r="AW56" i="11"/>
  <c r="AU56" i="11"/>
  <c r="AY56" i="11" s="1"/>
  <c r="AZ56" i="11" s="1"/>
  <c r="D56" i="11"/>
  <c r="AX38" i="11"/>
  <c r="AW38" i="11"/>
  <c r="AU38" i="11"/>
  <c r="AY38" i="11" s="1"/>
  <c r="AZ38" i="11" s="1"/>
  <c r="D38" i="11"/>
  <c r="AX31" i="11"/>
  <c r="AW31" i="11"/>
  <c r="AU31" i="11"/>
  <c r="AY31" i="11" s="1"/>
  <c r="AZ31" i="11" s="1"/>
  <c r="D31" i="11"/>
  <c r="AX54" i="11"/>
  <c r="AW54" i="11"/>
  <c r="AU54" i="11"/>
  <c r="AY54" i="11" s="1"/>
  <c r="AZ54" i="11" s="1"/>
  <c r="D54" i="11"/>
  <c r="AX45" i="11"/>
  <c r="AW45" i="11"/>
  <c r="AU45" i="11"/>
  <c r="AY45" i="11" s="1"/>
  <c r="AZ45" i="11" s="1"/>
  <c r="D45" i="11"/>
  <c r="AX43" i="11"/>
  <c r="AW43" i="11"/>
  <c r="AU43" i="11"/>
  <c r="AY43" i="11" s="1"/>
  <c r="AZ43" i="11" s="1"/>
  <c r="D43" i="11"/>
  <c r="AX36" i="11"/>
  <c r="AW36" i="11"/>
  <c r="AU36" i="11"/>
  <c r="AY36" i="11" s="1"/>
  <c r="AZ36" i="11" s="1"/>
  <c r="D36" i="11"/>
  <c r="CI63" i="11"/>
  <c r="AX79" i="11"/>
  <c r="AW79" i="11"/>
  <c r="AU79" i="11"/>
  <c r="AY79" i="11" s="1"/>
  <c r="AZ79" i="11" s="1"/>
  <c r="D79" i="11"/>
  <c r="AX86" i="11"/>
  <c r="AW86" i="11"/>
  <c r="AU86" i="11"/>
  <c r="AY86" i="11" s="1"/>
  <c r="AZ86" i="11" s="1"/>
  <c r="D86" i="11"/>
  <c r="AX68" i="11"/>
  <c r="AW68" i="11"/>
  <c r="AU68" i="11"/>
  <c r="AY68" i="11" s="1"/>
  <c r="AZ68" i="11" s="1"/>
  <c r="D68" i="11"/>
  <c r="AX83" i="11"/>
  <c r="AW83" i="11"/>
  <c r="AU83" i="11"/>
  <c r="AY83" i="11" s="1"/>
  <c r="AZ83" i="11" s="1"/>
  <c r="D83" i="11"/>
  <c r="AX88" i="11"/>
  <c r="AW88" i="11"/>
  <c r="AU88" i="11"/>
  <c r="AY88" i="11" s="1"/>
  <c r="AZ88" i="11" s="1"/>
  <c r="D88" i="11"/>
  <c r="AX73" i="11"/>
  <c r="AW73" i="11"/>
  <c r="AU73" i="11"/>
  <c r="AY73" i="11" s="1"/>
  <c r="AZ73" i="11" s="1"/>
  <c r="D73" i="11"/>
  <c r="AX80" i="11"/>
  <c r="AW80" i="11"/>
  <c r="AU80" i="11"/>
  <c r="AY80" i="11" s="1"/>
  <c r="AZ80" i="11" s="1"/>
  <c r="D80" i="11"/>
  <c r="AX70" i="11"/>
  <c r="AW70" i="11"/>
  <c r="AU70" i="11"/>
  <c r="AY70" i="11" s="1"/>
  <c r="AZ70" i="11" s="1"/>
  <c r="D70" i="11"/>
  <c r="AX75" i="11"/>
  <c r="AW75" i="11"/>
  <c r="AU75" i="11"/>
  <c r="AY75" i="11" s="1"/>
  <c r="AZ75" i="11" s="1"/>
  <c r="D75" i="11"/>
  <c r="AX89" i="11"/>
  <c r="AW89" i="11"/>
  <c r="AU89" i="11"/>
  <c r="AY89" i="11" s="1"/>
  <c r="AZ89" i="11" s="1"/>
  <c r="D89" i="11"/>
  <c r="AX77" i="11"/>
  <c r="AW77" i="11"/>
  <c r="AU77" i="11"/>
  <c r="AY77" i="11" s="1"/>
  <c r="AZ77" i="11" s="1"/>
  <c r="D77" i="11"/>
  <c r="AX91" i="11"/>
  <c r="AW91" i="11"/>
  <c r="AU91" i="11"/>
  <c r="AY91" i="11" s="1"/>
  <c r="AZ91" i="11" s="1"/>
  <c r="D91" i="11"/>
  <c r="AX78" i="11"/>
  <c r="AW78" i="11"/>
  <c r="AU78" i="11"/>
  <c r="AY78" i="11" s="1"/>
  <c r="AZ78" i="11" s="1"/>
  <c r="D78" i="11"/>
  <c r="AX84" i="11"/>
  <c r="AW84" i="11"/>
  <c r="AU84" i="11"/>
  <c r="AY84" i="11" s="1"/>
  <c r="AZ84" i="11" s="1"/>
  <c r="D84" i="11"/>
  <c r="AX67" i="11"/>
  <c r="AW67" i="11"/>
  <c r="AU67" i="11"/>
  <c r="AY67" i="11" s="1"/>
  <c r="AZ67" i="11" s="1"/>
  <c r="D67" i="11"/>
  <c r="AX81" i="11"/>
  <c r="AW81" i="11"/>
  <c r="AU81" i="11"/>
  <c r="AY81" i="11" s="1"/>
  <c r="AZ81" i="11" s="1"/>
  <c r="D81" i="11"/>
  <c r="AX82" i="11"/>
  <c r="AW82" i="11"/>
  <c r="AU82" i="11"/>
  <c r="AY82" i="11" s="1"/>
  <c r="AZ82" i="11" s="1"/>
  <c r="D82" i="11"/>
  <c r="AX87" i="11"/>
  <c r="AW87" i="11"/>
  <c r="AU87" i="11"/>
  <c r="AY87" i="11" s="1"/>
  <c r="AZ87" i="11" s="1"/>
  <c r="D87" i="11"/>
  <c r="AX72" i="11"/>
  <c r="AW72" i="11"/>
  <c r="AU72" i="11"/>
  <c r="AY72" i="11" s="1"/>
  <c r="AZ72" i="11" s="1"/>
  <c r="D72" i="11"/>
  <c r="AX71" i="11"/>
  <c r="AW71" i="11"/>
  <c r="AU71" i="11"/>
  <c r="AY71" i="11" s="1"/>
  <c r="AZ71" i="11" s="1"/>
  <c r="D71" i="11"/>
  <c r="AX74" i="11"/>
  <c r="AW74" i="11"/>
  <c r="AU74" i="11"/>
  <c r="AY74" i="11" s="1"/>
  <c r="AZ74" i="11" s="1"/>
  <c r="D74" i="11"/>
  <c r="AX90" i="11"/>
  <c r="AW90" i="11"/>
  <c r="AU90" i="11"/>
  <c r="AY90" i="11" s="1"/>
  <c r="AZ90" i="11" s="1"/>
  <c r="D90" i="11"/>
  <c r="AX76" i="11"/>
  <c r="AW76" i="11"/>
  <c r="AU76" i="11"/>
  <c r="AY76" i="11" s="1"/>
  <c r="AZ76" i="11" s="1"/>
  <c r="D76" i="11"/>
  <c r="AX92" i="11"/>
  <c r="AW92" i="11"/>
  <c r="AU92" i="11"/>
  <c r="AY92" i="11" s="1"/>
  <c r="AZ92" i="11" s="1"/>
  <c r="D92" i="11"/>
  <c r="AX93" i="11"/>
  <c r="AW93" i="11"/>
  <c r="AU93" i="11"/>
  <c r="AY93" i="11" s="1"/>
  <c r="AZ93" i="11" s="1"/>
  <c r="D93" i="11"/>
  <c r="AX85" i="11"/>
  <c r="AW85" i="11"/>
  <c r="AU85" i="11"/>
  <c r="AY85" i="11" s="1"/>
  <c r="AZ85" i="11" s="1"/>
  <c r="D85" i="11"/>
  <c r="AX69" i="11"/>
  <c r="AW69" i="11"/>
  <c r="AU69" i="11"/>
  <c r="AY69" i="11" s="1"/>
  <c r="AZ69" i="11" s="1"/>
  <c r="D69" i="11"/>
  <c r="AX143" i="11"/>
  <c r="AW143" i="11"/>
  <c r="AU143" i="11"/>
  <c r="AY143" i="11" s="1"/>
  <c r="AZ143" i="11" s="1"/>
  <c r="D143" i="11"/>
  <c r="AX140" i="11"/>
  <c r="AW140" i="11"/>
  <c r="AU140" i="11"/>
  <c r="AY140" i="11" s="1"/>
  <c r="AZ140" i="11" s="1"/>
  <c r="D140" i="11"/>
  <c r="AX142" i="11"/>
  <c r="AW142" i="11"/>
  <c r="AU142" i="11"/>
  <c r="AY142" i="11" s="1"/>
  <c r="AZ142" i="11" s="1"/>
  <c r="D142" i="11"/>
  <c r="AX132" i="11"/>
  <c r="AW132" i="11"/>
  <c r="AU132" i="11"/>
  <c r="AY132" i="11" s="1"/>
  <c r="AZ132" i="11" s="1"/>
  <c r="D132" i="11"/>
  <c r="AX134" i="11"/>
  <c r="AW134" i="11"/>
  <c r="AU134" i="11"/>
  <c r="AY134" i="11" s="1"/>
  <c r="AZ134" i="11" s="1"/>
  <c r="D134" i="11"/>
  <c r="AX147" i="11"/>
  <c r="AW147" i="11"/>
  <c r="AU147" i="11"/>
  <c r="AY147" i="11" s="1"/>
  <c r="AZ147" i="11" s="1"/>
  <c r="D147" i="11"/>
  <c r="AX136" i="11"/>
  <c r="AW136" i="11"/>
  <c r="AU136" i="11"/>
  <c r="AY136" i="11" s="1"/>
  <c r="AZ136" i="11" s="1"/>
  <c r="D136" i="11"/>
  <c r="AX137" i="11"/>
  <c r="AW137" i="11"/>
  <c r="AU137" i="11"/>
  <c r="AY137" i="11" s="1"/>
  <c r="AZ137" i="11" s="1"/>
  <c r="D137" i="11"/>
  <c r="AX128" i="11"/>
  <c r="AW128" i="11"/>
  <c r="AU128" i="11"/>
  <c r="AY128" i="11" s="1"/>
  <c r="AZ128" i="11" s="1"/>
  <c r="D128" i="11"/>
  <c r="AX139" i="11"/>
  <c r="AW139" i="11"/>
  <c r="AU139" i="11"/>
  <c r="AY139" i="11" s="1"/>
  <c r="AZ139" i="11" s="1"/>
  <c r="D139" i="11"/>
  <c r="AX133" i="11"/>
  <c r="AW133" i="11"/>
  <c r="AU133" i="11"/>
  <c r="AY133" i="11" s="1"/>
  <c r="AZ133" i="11" s="1"/>
  <c r="D133" i="11"/>
  <c r="AX146" i="11"/>
  <c r="AW146" i="11"/>
  <c r="AU146" i="11"/>
  <c r="AY146" i="11" s="1"/>
  <c r="AZ146" i="11" s="1"/>
  <c r="D146" i="11"/>
  <c r="AX135" i="11"/>
  <c r="AW135" i="11"/>
  <c r="AU135" i="11"/>
  <c r="AY135" i="11" s="1"/>
  <c r="AZ135" i="11" s="1"/>
  <c r="D135" i="11"/>
  <c r="AX130" i="11"/>
  <c r="AW130" i="11"/>
  <c r="AU130" i="11"/>
  <c r="AY130" i="11" s="1"/>
  <c r="AZ130" i="11" s="1"/>
  <c r="D130" i="11"/>
  <c r="AX145" i="11"/>
  <c r="AW145" i="11"/>
  <c r="AU145" i="11"/>
  <c r="AY145" i="11" s="1"/>
  <c r="AZ145" i="11" s="1"/>
  <c r="D145" i="11"/>
  <c r="AX129" i="11"/>
  <c r="AW129" i="11"/>
  <c r="AU129" i="11"/>
  <c r="AY129" i="11" s="1"/>
  <c r="AZ129" i="11" s="1"/>
  <c r="D129" i="11"/>
  <c r="AX144" i="11"/>
  <c r="AW144" i="11"/>
  <c r="AU144" i="11"/>
  <c r="AY144" i="11" s="1"/>
  <c r="AZ144" i="11" s="1"/>
  <c r="D144" i="11"/>
  <c r="AX138" i="11"/>
  <c r="AW138" i="11"/>
  <c r="AU138" i="11"/>
  <c r="AY138" i="11" s="1"/>
  <c r="AZ138" i="11" s="1"/>
  <c r="D138" i="11"/>
  <c r="AX141" i="11"/>
  <c r="AW141" i="11"/>
  <c r="AU141" i="11"/>
  <c r="AY141" i="11" s="1"/>
  <c r="AZ141" i="11" s="1"/>
  <c r="D141" i="11"/>
  <c r="AX131" i="11"/>
  <c r="AW131" i="11"/>
  <c r="AU131" i="11"/>
  <c r="AY131" i="11" s="1"/>
  <c r="AZ131" i="11" s="1"/>
  <c r="D131" i="11"/>
  <c r="AX148" i="11"/>
  <c r="AW148" i="11"/>
  <c r="AU148" i="11"/>
  <c r="AY148" i="11" s="1"/>
  <c r="AZ148" i="11" s="1"/>
  <c r="D148" i="11"/>
  <c r="AX151" i="11"/>
  <c r="AW151" i="11"/>
  <c r="AU151" i="11"/>
  <c r="AY151" i="11" s="1"/>
  <c r="AZ151" i="11" s="1"/>
  <c r="D151" i="11"/>
  <c r="AX152" i="11"/>
  <c r="AW152" i="11"/>
  <c r="AU152" i="11"/>
  <c r="AY152" i="11" s="1"/>
  <c r="AZ152" i="11" s="1"/>
  <c r="D152" i="11"/>
  <c r="AX154" i="11"/>
  <c r="AW154" i="11"/>
  <c r="AU154" i="11"/>
  <c r="AY154" i="11" s="1"/>
  <c r="AZ154" i="11" s="1"/>
  <c r="D154" i="11"/>
  <c r="AX155" i="11"/>
  <c r="AW155" i="11"/>
  <c r="AU155" i="11"/>
  <c r="AY155" i="11" s="1"/>
  <c r="AZ155" i="11" s="1"/>
  <c r="D155" i="11"/>
  <c r="AX149" i="11"/>
  <c r="AW149" i="11"/>
  <c r="AU149" i="11"/>
  <c r="AY149" i="11" s="1"/>
  <c r="AZ149" i="11" s="1"/>
  <c r="D149" i="11"/>
  <c r="AX156" i="11"/>
  <c r="AW156" i="11"/>
  <c r="AU156" i="11"/>
  <c r="AY156" i="11" s="1"/>
  <c r="AZ156" i="11" s="1"/>
  <c r="D156" i="11"/>
  <c r="AX157" i="11"/>
  <c r="AW157" i="11"/>
  <c r="AU157" i="11"/>
  <c r="AY157" i="11" s="1"/>
  <c r="AZ157" i="11" s="1"/>
  <c r="D157" i="11"/>
  <c r="AX153" i="11"/>
  <c r="AW153" i="11"/>
  <c r="AU153" i="11"/>
  <c r="AY153" i="11" s="1"/>
  <c r="AZ153" i="11" s="1"/>
  <c r="D153" i="11"/>
  <c r="AX150" i="11"/>
  <c r="AW150" i="11"/>
  <c r="AU150" i="11"/>
  <c r="AY150" i="11" s="1"/>
  <c r="AZ150" i="11" s="1"/>
  <c r="D150" i="11"/>
  <c r="AX15" i="11"/>
  <c r="AW15" i="11"/>
  <c r="AU15" i="11"/>
  <c r="AY15" i="11" s="1"/>
  <c r="AZ15" i="11" s="1"/>
  <c r="D15" i="11"/>
  <c r="AX29" i="11"/>
  <c r="AW29" i="11"/>
  <c r="AU29" i="11"/>
  <c r="AY29" i="11" s="1"/>
  <c r="AZ29" i="11" s="1"/>
  <c r="D29" i="11"/>
  <c r="AX3" i="11"/>
  <c r="AW3" i="11"/>
  <c r="AU3" i="11"/>
  <c r="AY3" i="11" s="1"/>
  <c r="AZ3" i="11" s="1"/>
  <c r="D3" i="11"/>
  <c r="AX20" i="11"/>
  <c r="AW20" i="11"/>
  <c r="AU20" i="11"/>
  <c r="AY20" i="11" s="1"/>
  <c r="AZ20" i="11" s="1"/>
  <c r="D20" i="11"/>
  <c r="AX9" i="11"/>
  <c r="AW9" i="11"/>
  <c r="AU9" i="11"/>
  <c r="AY9" i="11" s="1"/>
  <c r="AZ9" i="11" s="1"/>
  <c r="D9" i="11"/>
  <c r="AX14" i="11"/>
  <c r="AW14" i="11"/>
  <c r="AU14" i="11"/>
  <c r="AY14" i="11" s="1"/>
  <c r="AZ14" i="11" s="1"/>
  <c r="D14" i="11"/>
  <c r="AX28" i="11"/>
  <c r="AW28" i="11"/>
  <c r="AU28" i="11"/>
  <c r="AY28" i="11" s="1"/>
  <c r="AZ28" i="11" s="1"/>
  <c r="D28" i="11"/>
  <c r="AX23" i="11"/>
  <c r="AW23" i="11"/>
  <c r="AU23" i="11"/>
  <c r="AY23" i="11" s="1"/>
  <c r="AZ23" i="11" s="1"/>
  <c r="D23" i="11"/>
  <c r="AX18" i="11"/>
  <c r="AW18" i="11"/>
  <c r="AU18" i="11"/>
  <c r="AY18" i="11" s="1"/>
  <c r="AZ18" i="11" s="1"/>
  <c r="D18" i="11"/>
  <c r="AX19" i="11"/>
  <c r="AW19" i="11"/>
  <c r="AU19" i="11"/>
  <c r="AY19" i="11" s="1"/>
  <c r="AZ19" i="11" s="1"/>
  <c r="D19" i="11"/>
  <c r="AX13" i="11"/>
  <c r="AW13" i="11"/>
  <c r="AU13" i="11"/>
  <c r="AY13" i="11" s="1"/>
  <c r="AZ13" i="11" s="1"/>
  <c r="D13" i="11"/>
  <c r="AX8" i="11"/>
  <c r="AW8" i="11"/>
  <c r="AU8" i="11"/>
  <c r="AY8" i="11" s="1"/>
  <c r="AZ8" i="11" s="1"/>
  <c r="D8" i="11"/>
  <c r="AX24" i="11"/>
  <c r="AW24" i="11"/>
  <c r="AU24" i="11"/>
  <c r="AY24" i="11" s="1"/>
  <c r="AZ24" i="11" s="1"/>
  <c r="D24" i="11"/>
  <c r="AX2" i="11"/>
  <c r="AW2" i="11"/>
  <c r="AU2" i="11"/>
  <c r="AY2" i="11" s="1"/>
  <c r="AZ2" i="11" s="1"/>
  <c r="D2" i="11"/>
  <c r="AX22" i="11"/>
  <c r="AW22" i="11"/>
  <c r="AU22" i="11"/>
  <c r="AY22" i="11" s="1"/>
  <c r="AZ22" i="11" s="1"/>
  <c r="D22" i="11"/>
  <c r="AX6" i="11"/>
  <c r="AW6" i="11"/>
  <c r="AU6" i="11"/>
  <c r="AY6" i="11" s="1"/>
  <c r="AZ6" i="11" s="1"/>
  <c r="D6" i="11"/>
  <c r="AX12" i="11"/>
  <c r="AW12" i="11"/>
  <c r="AU12" i="11"/>
  <c r="AY12" i="11" s="1"/>
  <c r="AZ12" i="11" s="1"/>
  <c r="D12" i="11"/>
  <c r="AX16" i="11"/>
  <c r="AW16" i="11"/>
  <c r="AU16" i="11"/>
  <c r="AY16" i="11" s="1"/>
  <c r="AZ16" i="11" s="1"/>
  <c r="D16" i="11"/>
  <c r="AX21" i="11"/>
  <c r="AW21" i="11"/>
  <c r="AU21" i="11"/>
  <c r="AY21" i="11" s="1"/>
  <c r="AZ21" i="11" s="1"/>
  <c r="D21" i="11"/>
  <c r="AX5" i="11"/>
  <c r="AW5" i="11"/>
  <c r="AU5" i="11"/>
  <c r="AY5" i="11" s="1"/>
  <c r="AZ5" i="11" s="1"/>
  <c r="D5" i="11"/>
  <c r="AX26" i="11"/>
  <c r="AW26" i="11"/>
  <c r="AU26" i="11"/>
  <c r="AY26" i="11" s="1"/>
  <c r="AZ26" i="11" s="1"/>
  <c r="D26" i="11"/>
  <c r="AX11" i="11"/>
  <c r="AW11" i="11"/>
  <c r="AU11" i="11"/>
  <c r="AY11" i="11" s="1"/>
  <c r="AZ11" i="11" s="1"/>
  <c r="D11" i="11"/>
  <c r="AX7" i="11"/>
  <c r="AW7" i="11"/>
  <c r="AU7" i="11"/>
  <c r="AY7" i="11" s="1"/>
  <c r="AZ7" i="11" s="1"/>
  <c r="D7" i="11"/>
  <c r="AX159" i="11"/>
  <c r="AW159" i="11"/>
  <c r="AU159" i="11"/>
  <c r="AY159" i="11" s="1"/>
  <c r="AZ159" i="11" s="1"/>
  <c r="D159" i="11"/>
  <c r="AX161" i="11"/>
  <c r="AW161" i="11"/>
  <c r="AU161" i="11"/>
  <c r="AY161" i="11" s="1"/>
  <c r="AZ161" i="11" s="1"/>
  <c r="D161" i="11"/>
  <c r="AX163" i="11"/>
  <c r="AW163" i="11"/>
  <c r="AU163" i="11"/>
  <c r="AY163" i="11" s="1"/>
  <c r="AZ163" i="11" s="1"/>
  <c r="D163" i="11"/>
  <c r="AX167" i="11"/>
  <c r="AW167" i="11"/>
  <c r="AU167" i="11"/>
  <c r="AY167" i="11" s="1"/>
  <c r="AZ167" i="11" s="1"/>
  <c r="D167" i="11"/>
  <c r="AX165" i="11"/>
  <c r="AW165" i="11"/>
  <c r="AU165" i="11"/>
  <c r="AY165" i="11" s="1"/>
  <c r="AZ165" i="11" s="1"/>
  <c r="D165" i="11"/>
  <c r="AX168" i="11"/>
  <c r="AW168" i="11"/>
  <c r="AU168" i="11"/>
  <c r="AY168" i="11" s="1"/>
  <c r="AZ168" i="11" s="1"/>
  <c r="D168" i="11"/>
  <c r="AX170" i="11"/>
  <c r="AW170" i="11"/>
  <c r="AU170" i="11"/>
  <c r="AY170" i="11" s="1"/>
  <c r="AZ170" i="11" s="1"/>
  <c r="D170" i="11"/>
  <c r="AX171" i="11"/>
  <c r="AW171" i="11"/>
  <c r="AU171" i="11"/>
  <c r="AY171" i="11" s="1"/>
  <c r="AZ171" i="11" s="1"/>
  <c r="D171" i="11"/>
  <c r="AX172" i="11"/>
  <c r="AW172" i="11"/>
  <c r="AU172" i="11"/>
  <c r="AY172" i="11" s="1"/>
  <c r="AZ172" i="11" s="1"/>
  <c r="D172" i="11"/>
  <c r="CI177" i="11"/>
  <c r="CK177" i="11" s="1"/>
  <c r="AX180" i="11"/>
  <c r="AW180" i="11"/>
  <c r="AU180" i="11"/>
  <c r="AY180" i="11" s="1"/>
  <c r="AZ180" i="11" s="1"/>
  <c r="D180" i="11"/>
  <c r="AX179" i="11"/>
  <c r="AW179" i="11"/>
  <c r="AU179" i="11"/>
  <c r="AY179" i="11" s="1"/>
  <c r="AZ179" i="11" s="1"/>
  <c r="D179" i="11"/>
  <c r="AX182" i="11"/>
  <c r="AW182" i="11"/>
  <c r="AU182" i="11"/>
  <c r="AY182" i="11" s="1"/>
  <c r="AZ182" i="11" s="1"/>
  <c r="D182" i="11"/>
  <c r="AX178" i="11"/>
  <c r="AW178" i="11"/>
  <c r="AU178" i="11"/>
  <c r="AY178" i="11" s="1"/>
  <c r="AZ178" i="11" s="1"/>
  <c r="D178" i="11"/>
  <c r="AX181" i="11"/>
  <c r="AW181" i="11"/>
  <c r="AU181" i="11"/>
  <c r="AY181" i="11" s="1"/>
  <c r="AZ181" i="11" s="1"/>
  <c r="D181" i="11"/>
  <c r="AX193" i="11"/>
  <c r="AW193" i="11"/>
  <c r="AU193" i="11"/>
  <c r="AY193" i="11" s="1"/>
  <c r="AZ193" i="11" s="1"/>
  <c r="D193" i="11"/>
  <c r="AX188" i="11"/>
  <c r="AW188" i="11"/>
  <c r="AU188" i="11"/>
  <c r="AY188" i="11" s="1"/>
  <c r="AZ188" i="11" s="1"/>
  <c r="D188" i="11"/>
  <c r="AX199" i="11"/>
  <c r="AW199" i="11"/>
  <c r="AU199" i="11"/>
  <c r="AY199" i="11" s="1"/>
  <c r="AZ199" i="11" s="1"/>
  <c r="D199" i="11"/>
  <c r="AX197" i="11"/>
  <c r="AW197" i="11"/>
  <c r="AU197" i="11"/>
  <c r="AY197" i="11" s="1"/>
  <c r="AZ197" i="11" s="1"/>
  <c r="D197" i="11"/>
  <c r="AX186" i="11"/>
  <c r="AW186" i="11"/>
  <c r="AU186" i="11"/>
  <c r="AY186" i="11" s="1"/>
  <c r="AZ186" i="11" s="1"/>
  <c r="D186" i="11"/>
  <c r="AX190" i="11"/>
  <c r="AW190" i="11"/>
  <c r="AU190" i="11"/>
  <c r="AY190" i="11" s="1"/>
  <c r="AZ190" i="11" s="1"/>
  <c r="D190" i="11"/>
  <c r="AX195" i="11"/>
  <c r="AW195" i="11"/>
  <c r="AU195" i="11"/>
  <c r="AY195" i="11" s="1"/>
  <c r="AZ195" i="11" s="1"/>
  <c r="D195" i="11"/>
  <c r="AX201" i="11"/>
  <c r="AW201" i="11"/>
  <c r="AU201" i="11"/>
  <c r="AY201" i="11" s="1"/>
  <c r="AZ201" i="11" s="1"/>
  <c r="D201" i="11"/>
  <c r="AX194" i="11"/>
  <c r="AW194" i="11"/>
  <c r="AU194" i="11"/>
  <c r="AY194" i="11" s="1"/>
  <c r="AZ194" i="11" s="1"/>
  <c r="D194" i="11"/>
  <c r="AX185" i="11"/>
  <c r="AW185" i="11"/>
  <c r="AU185" i="11"/>
  <c r="AY185" i="11" s="1"/>
  <c r="AZ185" i="11" s="1"/>
  <c r="D185" i="11"/>
  <c r="AX192" i="11"/>
  <c r="AW192" i="11"/>
  <c r="AU192" i="11"/>
  <c r="AY192" i="11" s="1"/>
  <c r="AZ192" i="11" s="1"/>
  <c r="D192" i="11"/>
  <c r="AX202" i="11"/>
  <c r="AW202" i="11"/>
  <c r="AU202" i="11"/>
  <c r="AY202" i="11" s="1"/>
  <c r="AZ202" i="11" s="1"/>
  <c r="D202" i="11"/>
  <c r="AX196" i="11"/>
  <c r="AW196" i="11"/>
  <c r="AU196" i="11"/>
  <c r="AY196" i="11" s="1"/>
  <c r="AZ196" i="11" s="1"/>
  <c r="D196" i="11"/>
  <c r="AX191" i="11"/>
  <c r="AW191" i="11"/>
  <c r="AU191" i="11"/>
  <c r="AY191" i="11" s="1"/>
  <c r="AZ191" i="11" s="1"/>
  <c r="D191" i="11"/>
  <c r="AX187" i="11"/>
  <c r="AW187" i="11"/>
  <c r="AU187" i="11"/>
  <c r="AY187" i="11" s="1"/>
  <c r="AZ187" i="11" s="1"/>
  <c r="D187" i="11"/>
  <c r="AX198" i="11"/>
  <c r="AW198" i="11"/>
  <c r="AU198" i="11"/>
  <c r="AY198" i="11" s="1"/>
  <c r="AZ198" i="11" s="1"/>
  <c r="D198" i="11"/>
  <c r="AX203" i="11"/>
  <c r="AW203" i="11"/>
  <c r="AU203" i="11"/>
  <c r="AY203" i="11" s="1"/>
  <c r="AZ203" i="11" s="1"/>
  <c r="D203" i="11"/>
  <c r="AX189" i="11"/>
  <c r="AW189" i="11"/>
  <c r="AU189" i="11"/>
  <c r="AY189" i="11" s="1"/>
  <c r="AZ189" i="11" s="1"/>
  <c r="D189" i="11"/>
  <c r="AX210" i="11"/>
  <c r="AW210" i="11"/>
  <c r="AU210" i="11"/>
  <c r="AY210" i="11" s="1"/>
  <c r="AZ210" i="11" s="1"/>
  <c r="D210" i="11"/>
  <c r="AX207" i="11"/>
  <c r="AW207" i="11"/>
  <c r="AU207" i="11"/>
  <c r="AY207" i="11" s="1"/>
  <c r="AZ207" i="11" s="1"/>
  <c r="D207" i="11"/>
  <c r="AX215" i="11"/>
  <c r="AW215" i="11"/>
  <c r="AU215" i="11"/>
  <c r="AY215" i="11" s="1"/>
  <c r="AZ215" i="11" s="1"/>
  <c r="D215" i="11"/>
  <c r="AX204" i="11"/>
  <c r="AW204" i="11"/>
  <c r="AU204" i="11"/>
  <c r="AY204" i="11" s="1"/>
  <c r="AZ204" i="11" s="1"/>
  <c r="D204" i="11"/>
  <c r="AX214" i="11"/>
  <c r="AW214" i="11"/>
  <c r="AU214" i="11"/>
  <c r="AY214" i="11" s="1"/>
  <c r="AZ214" i="11" s="1"/>
  <c r="D214" i="11"/>
  <c r="AX212" i="11"/>
  <c r="AW212" i="11"/>
  <c r="AU212" i="11"/>
  <c r="AY212" i="11" s="1"/>
  <c r="AZ212" i="11" s="1"/>
  <c r="D212" i="11"/>
  <c r="AX208" i="11"/>
  <c r="AW208" i="11"/>
  <c r="AU208" i="11"/>
  <c r="AY208" i="11" s="1"/>
  <c r="AZ208" i="11" s="1"/>
  <c r="D208" i="11"/>
  <c r="AX213" i="11"/>
  <c r="AW213" i="11"/>
  <c r="AU213" i="11"/>
  <c r="AY213" i="11" s="1"/>
  <c r="AZ213" i="11" s="1"/>
  <c r="D213" i="11"/>
  <c r="AX211" i="11"/>
  <c r="AW211" i="11"/>
  <c r="AU211" i="11"/>
  <c r="AY211" i="11" s="1"/>
  <c r="AZ211" i="11" s="1"/>
  <c r="D211" i="11"/>
  <c r="AX209" i="11"/>
  <c r="AW209" i="11"/>
  <c r="AU209" i="11"/>
  <c r="AY209" i="11" s="1"/>
  <c r="AZ209" i="11" s="1"/>
  <c r="D209" i="11"/>
  <c r="AX206" i="11"/>
  <c r="AW206" i="11"/>
  <c r="AU206" i="11"/>
  <c r="AY206" i="11" s="1"/>
  <c r="AZ206" i="11" s="1"/>
  <c r="D206" i="11"/>
  <c r="CI219" i="11"/>
  <c r="CJ219" i="11" s="1"/>
  <c r="CI217" i="11"/>
  <c r="CK217" i="11" s="1"/>
  <c r="CI220" i="11"/>
  <c r="CK220" i="11" s="1"/>
  <c r="CI221" i="11"/>
  <c r="CK221" i="11" s="1"/>
  <c r="CI216" i="11"/>
  <c r="CK216" i="11" s="1"/>
  <c r="CI222" i="11"/>
  <c r="CK222" i="11" s="1"/>
  <c r="CI218" i="11"/>
  <c r="CJ218" i="11" s="1"/>
  <c r="CI223" i="11"/>
  <c r="CK223" i="11" s="1"/>
  <c r="AX218" i="11"/>
  <c r="AW218" i="11"/>
  <c r="AU218" i="11"/>
  <c r="AY218" i="11" s="1"/>
  <c r="AZ218" i="11" s="1"/>
  <c r="D218" i="11"/>
  <c r="AX222" i="11"/>
  <c r="AW222" i="11"/>
  <c r="AU222" i="11"/>
  <c r="AY222" i="11" s="1"/>
  <c r="AZ222" i="11" s="1"/>
  <c r="D222" i="11"/>
  <c r="AX216" i="11"/>
  <c r="AW216" i="11"/>
  <c r="AU216" i="11"/>
  <c r="AY216" i="11" s="1"/>
  <c r="AZ216" i="11" s="1"/>
  <c r="D216" i="11"/>
  <c r="AX221" i="11"/>
  <c r="AW221" i="11"/>
  <c r="AU221" i="11"/>
  <c r="AY221" i="11" s="1"/>
  <c r="AZ221" i="11" s="1"/>
  <c r="D221" i="11"/>
  <c r="AX220" i="11"/>
  <c r="AW220" i="11"/>
  <c r="AU220" i="11"/>
  <c r="AY220" i="11" s="1"/>
  <c r="AZ220" i="11" s="1"/>
  <c r="D220" i="11"/>
  <c r="AX217" i="11"/>
  <c r="AW217" i="11"/>
  <c r="AU217" i="11"/>
  <c r="AY217" i="11" s="1"/>
  <c r="AZ217" i="11" s="1"/>
  <c r="D217" i="11"/>
  <c r="AX223" i="11"/>
  <c r="AW223" i="11"/>
  <c r="AU223" i="11"/>
  <c r="AY223" i="11" s="1"/>
  <c r="AZ223" i="11" s="1"/>
  <c r="D223" i="11"/>
  <c r="AX227" i="11"/>
  <c r="AW227" i="11"/>
  <c r="AU227" i="11"/>
  <c r="AY227" i="11" s="1"/>
  <c r="AZ227" i="11" s="1"/>
  <c r="D227" i="11"/>
  <c r="AX233" i="11"/>
  <c r="AW233" i="11"/>
  <c r="AU233" i="11"/>
  <c r="AY233" i="11" s="1"/>
  <c r="AZ233" i="11" s="1"/>
  <c r="D233" i="11"/>
  <c r="AX224" i="11"/>
  <c r="AW224" i="11"/>
  <c r="AU224" i="11"/>
  <c r="AY224" i="11" s="1"/>
  <c r="AZ224" i="11" s="1"/>
  <c r="D224" i="11"/>
  <c r="AX229" i="11"/>
  <c r="AW229" i="11"/>
  <c r="AU229" i="11"/>
  <c r="AY229" i="11" s="1"/>
  <c r="AZ229" i="11" s="1"/>
  <c r="D229" i="11"/>
  <c r="AX232" i="11"/>
  <c r="AW232" i="11"/>
  <c r="AU232" i="11"/>
  <c r="AY232" i="11" s="1"/>
  <c r="AZ232" i="11" s="1"/>
  <c r="D232" i="11"/>
  <c r="AX235" i="11"/>
  <c r="AW235" i="11"/>
  <c r="AU235" i="11"/>
  <c r="AY235" i="11" s="1"/>
  <c r="AZ235" i="11" s="1"/>
  <c r="D235" i="11"/>
  <c r="AX231" i="11"/>
  <c r="AW231" i="11"/>
  <c r="AU231" i="11"/>
  <c r="AY231" i="11" s="1"/>
  <c r="AZ231" i="11" s="1"/>
  <c r="D231" i="11"/>
  <c r="AX228" i="11"/>
  <c r="AW228" i="11"/>
  <c r="AU228" i="11"/>
  <c r="AY228" i="11" s="1"/>
  <c r="AZ228" i="11" s="1"/>
  <c r="D228" i="11"/>
  <c r="AX225" i="11"/>
  <c r="AW225" i="11"/>
  <c r="AU225" i="11"/>
  <c r="AY225" i="11" s="1"/>
  <c r="AZ225" i="11" s="1"/>
  <c r="D225" i="11"/>
  <c r="AX234" i="11"/>
  <c r="AW234" i="11"/>
  <c r="AU234" i="11"/>
  <c r="AY234" i="11" s="1"/>
  <c r="AZ234" i="11" s="1"/>
  <c r="D234" i="11"/>
  <c r="AX226" i="11"/>
  <c r="AW226" i="11"/>
  <c r="AU226" i="11"/>
  <c r="AY226" i="11" s="1"/>
  <c r="AZ226" i="11" s="1"/>
  <c r="D226" i="11"/>
  <c r="AX243" i="11"/>
  <c r="AW243" i="11"/>
  <c r="AU243" i="11"/>
  <c r="AY243" i="11" s="1"/>
  <c r="AZ243" i="11" s="1"/>
  <c r="D243" i="11"/>
  <c r="AX240" i="11"/>
  <c r="AW240" i="11"/>
  <c r="AU240" i="11"/>
  <c r="AY240" i="11" s="1"/>
  <c r="AZ240" i="11" s="1"/>
  <c r="D240" i="11"/>
  <c r="AX239" i="11"/>
  <c r="AW239" i="11"/>
  <c r="AU239" i="11"/>
  <c r="AY239" i="11" s="1"/>
  <c r="AZ239" i="11" s="1"/>
  <c r="D239" i="11"/>
  <c r="AX242" i="11"/>
  <c r="AW242" i="11"/>
  <c r="AU242" i="11"/>
  <c r="AY242" i="11" s="1"/>
  <c r="AZ242" i="11" s="1"/>
  <c r="D242" i="11"/>
  <c r="AX237" i="11"/>
  <c r="AW237" i="11"/>
  <c r="AU237" i="11"/>
  <c r="AY237" i="11" s="1"/>
  <c r="AZ237" i="11" s="1"/>
  <c r="D237" i="11"/>
  <c r="AX238" i="11"/>
  <c r="AW238" i="11"/>
  <c r="AU238" i="11"/>
  <c r="AY238" i="11" s="1"/>
  <c r="AZ238" i="11" s="1"/>
  <c r="D238" i="11"/>
  <c r="AX241" i="11"/>
  <c r="AW241" i="11"/>
  <c r="AU241" i="11"/>
  <c r="AY241" i="11" s="1"/>
  <c r="AZ241" i="11" s="1"/>
  <c r="D241" i="11"/>
  <c r="AX248" i="11"/>
  <c r="AW248" i="11"/>
  <c r="AU248" i="11"/>
  <c r="AY248" i="11" s="1"/>
  <c r="AZ248" i="11" s="1"/>
  <c r="D248" i="11"/>
  <c r="AX246" i="11"/>
  <c r="AW246" i="11"/>
  <c r="AU246" i="11"/>
  <c r="AY246" i="11" s="1"/>
  <c r="AZ246" i="11" s="1"/>
  <c r="D246" i="11"/>
  <c r="AX244" i="11"/>
  <c r="AW244" i="11"/>
  <c r="AU244" i="11"/>
  <c r="AY244" i="11" s="1"/>
  <c r="AZ244" i="11" s="1"/>
  <c r="D244" i="11"/>
  <c r="AX247" i="11"/>
  <c r="AW247" i="11"/>
  <c r="AU247" i="11"/>
  <c r="AY247" i="11" s="1"/>
  <c r="AZ247" i="11" s="1"/>
  <c r="D247" i="11"/>
  <c r="CI249" i="11"/>
  <c r="CK249" i="11" s="1"/>
  <c r="CI251" i="11"/>
  <c r="CK251" i="11" s="1"/>
  <c r="CI254" i="11"/>
  <c r="CK254" i="11" s="1"/>
  <c r="CI259" i="11"/>
  <c r="CK259" i="11" s="1"/>
  <c r="CI261" i="11"/>
  <c r="CK261" i="11" s="1"/>
  <c r="CI256" i="11"/>
  <c r="CK256" i="11" s="1"/>
  <c r="CI252" i="11"/>
  <c r="CJ252" i="11" s="1"/>
  <c r="CI257" i="11"/>
  <c r="CK257" i="11" s="1"/>
  <c r="CI253" i="11"/>
  <c r="CJ253" i="11" s="1"/>
  <c r="CI258" i="11"/>
  <c r="CJ258" i="11" s="1"/>
  <c r="CI260" i="11"/>
  <c r="CJ260" i="11" s="1"/>
  <c r="CI255" i="11"/>
  <c r="CJ255" i="11" s="1"/>
  <c r="AX254" i="11"/>
  <c r="AW254" i="11"/>
  <c r="AX259" i="11"/>
  <c r="AW259" i="11"/>
  <c r="AX261" i="11"/>
  <c r="AW261" i="11"/>
  <c r="AX256" i="11"/>
  <c r="AW256" i="11"/>
  <c r="AX252" i="11"/>
  <c r="AW252" i="11"/>
  <c r="AX257" i="11"/>
  <c r="AW257" i="11"/>
  <c r="AX253" i="11"/>
  <c r="AW253" i="11"/>
  <c r="AX258" i="11"/>
  <c r="AW258" i="11"/>
  <c r="AX260" i="11"/>
  <c r="AW260" i="11"/>
  <c r="AX255" i="11"/>
  <c r="AW255" i="11"/>
  <c r="AX250" i="11"/>
  <c r="AW250" i="11"/>
  <c r="AX249" i="11"/>
  <c r="AW249" i="11"/>
  <c r="AX245" i="11"/>
  <c r="AW245" i="11"/>
  <c r="AX236" i="11"/>
  <c r="AW236" i="11"/>
  <c r="AX230" i="11"/>
  <c r="AW230" i="11"/>
  <c r="AX219" i="11"/>
  <c r="AW219" i="11"/>
  <c r="AX205" i="11"/>
  <c r="AW205" i="11"/>
  <c r="AX200" i="11"/>
  <c r="AW200" i="11"/>
  <c r="AX184" i="11"/>
  <c r="AW184" i="11"/>
  <c r="AX183" i="11"/>
  <c r="AW183" i="11"/>
  <c r="AX177" i="11"/>
  <c r="AW177" i="11"/>
  <c r="AX176" i="11"/>
  <c r="AW176" i="11"/>
  <c r="AX175" i="11"/>
  <c r="AW175" i="11"/>
  <c r="AX174" i="11"/>
  <c r="AW174" i="11"/>
  <c r="AX173" i="11"/>
  <c r="AW173" i="11"/>
  <c r="AX169" i="11"/>
  <c r="AW169" i="11"/>
  <c r="AX166" i="11"/>
  <c r="AW166" i="11"/>
  <c r="AX164" i="11"/>
  <c r="AW164" i="11"/>
  <c r="AX162" i="11"/>
  <c r="AW162" i="11"/>
  <c r="AX160" i="11"/>
  <c r="AW160" i="11"/>
  <c r="AX158" i="11"/>
  <c r="AW158" i="11"/>
  <c r="AX66" i="11"/>
  <c r="AW66" i="11"/>
  <c r="AX65" i="11"/>
  <c r="AW65" i="11"/>
  <c r="AX64" i="11"/>
  <c r="AW64" i="11"/>
  <c r="AX63" i="11"/>
  <c r="AW63" i="11"/>
  <c r="AX61" i="11"/>
  <c r="AW61" i="11"/>
  <c r="AX59" i="11"/>
  <c r="AW59" i="11"/>
  <c r="AX58" i="11"/>
  <c r="AW58" i="11"/>
  <c r="AU254" i="11"/>
  <c r="AY254" i="11" s="1"/>
  <c r="AZ254" i="11" s="1"/>
  <c r="AU259" i="11"/>
  <c r="AY259" i="11" s="1"/>
  <c r="AZ259" i="11" s="1"/>
  <c r="AU261" i="11"/>
  <c r="AY261" i="11" s="1"/>
  <c r="AZ261" i="11" s="1"/>
  <c r="AU256" i="11"/>
  <c r="AY256" i="11" s="1"/>
  <c r="AZ256" i="11" s="1"/>
  <c r="AU252" i="11"/>
  <c r="AY252" i="11" s="1"/>
  <c r="AZ252" i="11" s="1"/>
  <c r="AU257" i="11"/>
  <c r="AY257" i="11" s="1"/>
  <c r="AZ257" i="11" s="1"/>
  <c r="AU253" i="11"/>
  <c r="AY253" i="11" s="1"/>
  <c r="AZ253" i="11" s="1"/>
  <c r="AU258" i="11"/>
  <c r="AY258" i="11" s="1"/>
  <c r="AZ258" i="11" s="1"/>
  <c r="AU260" i="11"/>
  <c r="AY260" i="11" s="1"/>
  <c r="AZ260" i="11" s="1"/>
  <c r="AU255" i="11"/>
  <c r="AY255" i="11" s="1"/>
  <c r="AZ255" i="11" s="1"/>
  <c r="AU250" i="11"/>
  <c r="AY250" i="11" s="1"/>
  <c r="AZ250" i="11" s="1"/>
  <c r="AU249" i="11"/>
  <c r="AY249" i="11" s="1"/>
  <c r="AZ249" i="11" s="1"/>
  <c r="AU245" i="11"/>
  <c r="AY245" i="11" s="1"/>
  <c r="AZ245" i="11" s="1"/>
  <c r="AU236" i="11"/>
  <c r="AY236" i="11" s="1"/>
  <c r="AZ236" i="11" s="1"/>
  <c r="AU230" i="11"/>
  <c r="AY230" i="11" s="1"/>
  <c r="AZ230" i="11" s="1"/>
  <c r="AU219" i="11"/>
  <c r="AY219" i="11" s="1"/>
  <c r="AZ219" i="11" s="1"/>
  <c r="AU205" i="11"/>
  <c r="AY205" i="11" s="1"/>
  <c r="AZ205" i="11" s="1"/>
  <c r="AU200" i="11"/>
  <c r="AY200" i="11" s="1"/>
  <c r="AZ200" i="11" s="1"/>
  <c r="AU184" i="11"/>
  <c r="AY184" i="11" s="1"/>
  <c r="AZ184" i="11" s="1"/>
  <c r="AU183" i="11"/>
  <c r="AY183" i="11" s="1"/>
  <c r="AZ183" i="11" s="1"/>
  <c r="AU177" i="11"/>
  <c r="AY177" i="11" s="1"/>
  <c r="AZ177" i="11" s="1"/>
  <c r="AU176" i="11"/>
  <c r="AY176" i="11" s="1"/>
  <c r="AZ176" i="11" s="1"/>
  <c r="AU175" i="11"/>
  <c r="AY175" i="11" s="1"/>
  <c r="AZ175" i="11" s="1"/>
  <c r="AU174" i="11"/>
  <c r="AY174" i="11" s="1"/>
  <c r="AZ174" i="11" s="1"/>
  <c r="AU173" i="11"/>
  <c r="AY173" i="11" s="1"/>
  <c r="AZ173" i="11" s="1"/>
  <c r="AU169" i="11"/>
  <c r="AY169" i="11" s="1"/>
  <c r="AZ169" i="11" s="1"/>
  <c r="AU166" i="11"/>
  <c r="AY166" i="11" s="1"/>
  <c r="AZ166" i="11" s="1"/>
  <c r="AU164" i="11"/>
  <c r="AY164" i="11" s="1"/>
  <c r="AZ164" i="11" s="1"/>
  <c r="AU162" i="11"/>
  <c r="AY162" i="11" s="1"/>
  <c r="AZ162" i="11" s="1"/>
  <c r="AU160" i="11"/>
  <c r="AY160" i="11" s="1"/>
  <c r="AZ160" i="11" s="1"/>
  <c r="AU158" i="11"/>
  <c r="AY158" i="11" s="1"/>
  <c r="AZ158" i="11" s="1"/>
  <c r="AU66" i="11"/>
  <c r="AY66" i="11" s="1"/>
  <c r="AZ66" i="11" s="1"/>
  <c r="AU65" i="11"/>
  <c r="AY65" i="11" s="1"/>
  <c r="AZ65" i="11" s="1"/>
  <c r="AU64" i="11"/>
  <c r="AY64" i="11" s="1"/>
  <c r="AZ64" i="11" s="1"/>
  <c r="AU63" i="11"/>
  <c r="AY63" i="11" s="1"/>
  <c r="AZ63" i="11" s="1"/>
  <c r="AU61" i="11"/>
  <c r="AY61" i="11" s="1"/>
  <c r="AZ61" i="11" s="1"/>
  <c r="AU59" i="11"/>
  <c r="AY59" i="11" s="1"/>
  <c r="AZ59" i="11" s="1"/>
  <c r="AU58" i="11"/>
  <c r="AY58" i="11" s="1"/>
  <c r="AZ58" i="11" s="1"/>
  <c r="AU251" i="11"/>
  <c r="AY251" i="11" s="1"/>
  <c r="AZ251" i="11" s="1"/>
  <c r="AX251" i="11"/>
  <c r="AW251" i="11"/>
  <c r="D252" i="11"/>
  <c r="D251" i="11"/>
  <c r="D254" i="11"/>
  <c r="D261" i="11"/>
  <c r="D256" i="11"/>
  <c r="D257" i="11"/>
  <c r="D253" i="11"/>
  <c r="D258" i="11"/>
  <c r="D260" i="11"/>
  <c r="D58" i="11"/>
  <c r="D59" i="11"/>
  <c r="D61" i="11"/>
  <c r="D63" i="11"/>
  <c r="D64" i="11"/>
  <c r="D65" i="11"/>
  <c r="D66" i="11"/>
  <c r="D158" i="11"/>
  <c r="D160" i="11"/>
  <c r="D162" i="11"/>
  <c r="D164" i="11"/>
  <c r="D166" i="11"/>
  <c r="D169" i="11"/>
  <c r="D173" i="11"/>
  <c r="D174" i="11"/>
  <c r="D175" i="11"/>
  <c r="D176" i="11"/>
  <c r="D177" i="11"/>
  <c r="D183" i="11"/>
  <c r="D184" i="11"/>
  <c r="D200" i="11"/>
  <c r="D205" i="11"/>
  <c r="D219" i="11"/>
  <c r="D230" i="11"/>
  <c r="D236" i="11"/>
  <c r="D245" i="11"/>
  <c r="D249" i="11"/>
  <c r="D250" i="11"/>
  <c r="D255" i="11"/>
  <c r="T66" i="14"/>
  <c r="U66" i="14" s="1"/>
  <c r="C66" i="14"/>
  <c r="BJ113" i="14"/>
  <c r="BI113" i="14"/>
  <c r="BH113" i="14"/>
  <c r="T113" i="14"/>
  <c r="U113" i="14" s="1"/>
  <c r="C113" i="14"/>
  <c r="T27" i="14"/>
  <c r="U27" i="14" s="1"/>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33" i="14"/>
  <c r="C34" i="14"/>
  <c r="C35" i="14"/>
  <c r="C36" i="14"/>
  <c r="C37" i="14"/>
  <c r="C38" i="14"/>
  <c r="C39" i="14"/>
  <c r="C40" i="14"/>
  <c r="C41" i="14"/>
  <c r="C42" i="14"/>
  <c r="C43" i="14"/>
  <c r="C44" i="14"/>
  <c r="C45" i="14"/>
  <c r="C48" i="14"/>
  <c r="C49" i="14"/>
  <c r="C50" i="14"/>
  <c r="C51" i="14"/>
  <c r="C52" i="14"/>
  <c r="C53" i="14"/>
  <c r="C54" i="14"/>
  <c r="C55" i="14"/>
  <c r="C56" i="14"/>
  <c r="C57" i="14"/>
  <c r="C58" i="14"/>
  <c r="C59" i="14"/>
  <c r="C60" i="14"/>
  <c r="C61" i="14"/>
  <c r="C62" i="14"/>
  <c r="C63" i="14"/>
  <c r="C64" i="14"/>
  <c r="C65" i="14"/>
  <c r="C67"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4" i="14"/>
  <c r="C115" i="14"/>
  <c r="C116" i="14"/>
  <c r="C117" i="14"/>
  <c r="C118" i="14"/>
  <c r="C119" i="14"/>
  <c r="C120" i="14"/>
  <c r="C121" i="14"/>
  <c r="C122" i="14"/>
  <c r="C123" i="14"/>
  <c r="C124" i="14"/>
  <c r="T4" i="14"/>
  <c r="U4" i="14" s="1"/>
  <c r="T5" i="14"/>
  <c r="U5" i="14" s="1"/>
  <c r="T6" i="14"/>
  <c r="U6" i="14" s="1"/>
  <c r="T7" i="14"/>
  <c r="U7" i="14" s="1"/>
  <c r="T8" i="14"/>
  <c r="U8" i="14" s="1"/>
  <c r="T9" i="14"/>
  <c r="U9" i="14" s="1"/>
  <c r="T10" i="14"/>
  <c r="U10" i="14" s="1"/>
  <c r="T11" i="14"/>
  <c r="U11" i="14" s="1"/>
  <c r="T12" i="14"/>
  <c r="U12" i="14" s="1"/>
  <c r="T13" i="14"/>
  <c r="U13" i="14" s="1"/>
  <c r="T14" i="14"/>
  <c r="U14" i="14" s="1"/>
  <c r="T15" i="14"/>
  <c r="U15" i="14" s="1"/>
  <c r="T16" i="14"/>
  <c r="U16" i="14" s="1"/>
  <c r="T17" i="14"/>
  <c r="U17" i="14" s="1"/>
  <c r="T18" i="14"/>
  <c r="U18" i="14" s="1"/>
  <c r="T19" i="14"/>
  <c r="U19" i="14" s="1"/>
  <c r="T20" i="14"/>
  <c r="U20" i="14" s="1"/>
  <c r="T21" i="14"/>
  <c r="U21" i="14" s="1"/>
  <c r="T22" i="14"/>
  <c r="U22" i="14" s="1"/>
  <c r="T23" i="14"/>
  <c r="U23" i="14" s="1"/>
  <c r="T24" i="14"/>
  <c r="U24" i="14" s="1"/>
  <c r="T25" i="14"/>
  <c r="U25" i="14" s="1"/>
  <c r="T26" i="14"/>
  <c r="U26" i="14" s="1"/>
  <c r="T28" i="14"/>
  <c r="U28" i="14" s="1"/>
  <c r="T29" i="14"/>
  <c r="U29" i="14" s="1"/>
  <c r="T30" i="14"/>
  <c r="U30" i="14" s="1"/>
  <c r="T33" i="14"/>
  <c r="U33" i="14" s="1"/>
  <c r="T32" i="14"/>
  <c r="U32" i="14" s="1"/>
  <c r="T31" i="14"/>
  <c r="U31" i="14" s="1"/>
  <c r="T34" i="14"/>
  <c r="U34" i="14" s="1"/>
  <c r="T35" i="14"/>
  <c r="U35" i="14" s="1"/>
  <c r="T36" i="14"/>
  <c r="U36" i="14" s="1"/>
  <c r="T37" i="14"/>
  <c r="U37" i="14" s="1"/>
  <c r="T38" i="14"/>
  <c r="U38" i="14" s="1"/>
  <c r="T39" i="14"/>
  <c r="U39" i="14" s="1"/>
  <c r="T40" i="14"/>
  <c r="U40" i="14" s="1"/>
  <c r="T41" i="14"/>
  <c r="U41" i="14" s="1"/>
  <c r="T42" i="14"/>
  <c r="U42" i="14" s="1"/>
  <c r="T43" i="14"/>
  <c r="U43" i="14" s="1"/>
  <c r="T44" i="14"/>
  <c r="U44" i="14" s="1"/>
  <c r="T45" i="14"/>
  <c r="U45" i="14" s="1"/>
  <c r="T48" i="14"/>
  <c r="U48" i="14" s="1"/>
  <c r="T49" i="14"/>
  <c r="U49" i="14" s="1"/>
  <c r="T50" i="14"/>
  <c r="U50" i="14" s="1"/>
  <c r="T51" i="14"/>
  <c r="U51" i="14" s="1"/>
  <c r="T52" i="14"/>
  <c r="U52" i="14" s="1"/>
  <c r="T53" i="14"/>
  <c r="U53" i="14" s="1"/>
  <c r="T54" i="14"/>
  <c r="U54" i="14" s="1"/>
  <c r="T55" i="14"/>
  <c r="U55" i="14" s="1"/>
  <c r="T56" i="14"/>
  <c r="U56" i="14" s="1"/>
  <c r="T57" i="14"/>
  <c r="U57" i="14" s="1"/>
  <c r="T58" i="14"/>
  <c r="U58" i="14" s="1"/>
  <c r="T59" i="14"/>
  <c r="U59" i="14" s="1"/>
  <c r="T60" i="14"/>
  <c r="U60" i="14" s="1"/>
  <c r="T61" i="14"/>
  <c r="U61" i="14" s="1"/>
  <c r="T62" i="14"/>
  <c r="U62" i="14" s="1"/>
  <c r="T63" i="14"/>
  <c r="U63" i="14" s="1"/>
  <c r="T64" i="14"/>
  <c r="U64" i="14" s="1"/>
  <c r="T65" i="14"/>
  <c r="U65" i="14" s="1"/>
  <c r="T67" i="14"/>
  <c r="U67" i="14" s="1"/>
  <c r="T68" i="14"/>
  <c r="U68" i="14" s="1"/>
  <c r="T69" i="14"/>
  <c r="U69" i="14" s="1"/>
  <c r="T70" i="14"/>
  <c r="U70" i="14" s="1"/>
  <c r="T71" i="14"/>
  <c r="U71" i="14" s="1"/>
  <c r="T72" i="14"/>
  <c r="U72" i="14" s="1"/>
  <c r="T73" i="14"/>
  <c r="U73" i="14" s="1"/>
  <c r="T74" i="14"/>
  <c r="U74" i="14" s="1"/>
  <c r="T75" i="14"/>
  <c r="U75" i="14" s="1"/>
  <c r="T76" i="14"/>
  <c r="U76" i="14" s="1"/>
  <c r="T77" i="14"/>
  <c r="U77" i="14" s="1"/>
  <c r="T78" i="14"/>
  <c r="U78" i="14" s="1"/>
  <c r="T79" i="14"/>
  <c r="U79" i="14" s="1"/>
  <c r="T80" i="14"/>
  <c r="U80" i="14" s="1"/>
  <c r="T81" i="14"/>
  <c r="U81" i="14" s="1"/>
  <c r="T82" i="14"/>
  <c r="U82" i="14" s="1"/>
  <c r="T83" i="14"/>
  <c r="U83" i="14" s="1"/>
  <c r="T84" i="14"/>
  <c r="U84" i="14" s="1"/>
  <c r="T85" i="14"/>
  <c r="U85" i="14" s="1"/>
  <c r="T86" i="14"/>
  <c r="U86" i="14" s="1"/>
  <c r="T87" i="14"/>
  <c r="U87" i="14" s="1"/>
  <c r="T88" i="14"/>
  <c r="U88" i="14" s="1"/>
  <c r="T89" i="14"/>
  <c r="U89" i="14" s="1"/>
  <c r="T90" i="14"/>
  <c r="U90" i="14" s="1"/>
  <c r="T91" i="14"/>
  <c r="U91" i="14" s="1"/>
  <c r="T92" i="14"/>
  <c r="U92" i="14" s="1"/>
  <c r="T93" i="14"/>
  <c r="U93" i="14" s="1"/>
  <c r="T94" i="14"/>
  <c r="U94" i="14" s="1"/>
  <c r="T95" i="14"/>
  <c r="U95" i="14" s="1"/>
  <c r="T96" i="14"/>
  <c r="U96" i="14" s="1"/>
  <c r="T97" i="14"/>
  <c r="U97" i="14" s="1"/>
  <c r="T98" i="14"/>
  <c r="U98" i="14" s="1"/>
  <c r="T99" i="14"/>
  <c r="U99" i="14" s="1"/>
  <c r="T100" i="14"/>
  <c r="U100" i="14" s="1"/>
  <c r="T101" i="14"/>
  <c r="U101" i="14" s="1"/>
  <c r="T102" i="14"/>
  <c r="U102" i="14" s="1"/>
  <c r="T103" i="14"/>
  <c r="U103" i="14" s="1"/>
  <c r="T104" i="14"/>
  <c r="U104" i="14" s="1"/>
  <c r="T105" i="14"/>
  <c r="U105" i="14" s="1"/>
  <c r="T106" i="14"/>
  <c r="U106" i="14" s="1"/>
  <c r="T107" i="14"/>
  <c r="U107" i="14" s="1"/>
  <c r="T108" i="14"/>
  <c r="U108" i="14" s="1"/>
  <c r="T109" i="14"/>
  <c r="U109" i="14" s="1"/>
  <c r="T110" i="14"/>
  <c r="U110" i="14" s="1"/>
  <c r="T111" i="14"/>
  <c r="U111" i="14" s="1"/>
  <c r="T112" i="14"/>
  <c r="U112" i="14" s="1"/>
  <c r="T114" i="14"/>
  <c r="U114" i="14" s="1"/>
  <c r="T115" i="14"/>
  <c r="U115" i="14" s="1"/>
  <c r="T116" i="14"/>
  <c r="U116" i="14" s="1"/>
  <c r="T117" i="14"/>
  <c r="U117" i="14" s="1"/>
  <c r="T118" i="14"/>
  <c r="U118" i="14" s="1"/>
  <c r="T119" i="14"/>
  <c r="U119" i="14" s="1"/>
  <c r="T120" i="14"/>
  <c r="U120" i="14" s="1"/>
  <c r="T121" i="14"/>
  <c r="U121" i="14" s="1"/>
  <c r="T122" i="14"/>
  <c r="U122" i="14" s="1"/>
  <c r="T123" i="14"/>
  <c r="U123" i="14" s="1"/>
  <c r="T2" i="14"/>
  <c r="U2" i="14" s="1"/>
  <c r="C2" i="14"/>
  <c r="DI250" i="11" l="1"/>
  <c r="DI243" i="11"/>
  <c r="DJ184" i="11"/>
  <c r="DI179" i="11"/>
  <c r="DI175" i="11"/>
  <c r="DI207" i="11"/>
  <c r="DI213" i="11"/>
  <c r="DI205" i="11"/>
  <c r="DI165" i="11"/>
  <c r="DJ262" i="11"/>
  <c r="DJ247" i="11"/>
  <c r="DJ212" i="11"/>
  <c r="DJ314" i="11"/>
  <c r="DJ204" i="11"/>
  <c r="DJ215" i="11"/>
  <c r="DI176" i="11"/>
  <c r="DI168" i="11"/>
  <c r="DI184" i="11"/>
  <c r="DI210" i="11"/>
  <c r="DI311" i="11"/>
  <c r="DI245" i="11"/>
  <c r="DI206" i="11"/>
  <c r="DI316" i="11"/>
  <c r="DJ62" i="11"/>
  <c r="DJ238" i="11"/>
  <c r="DJ211" i="11"/>
  <c r="DJ237" i="11"/>
  <c r="DJ312" i="11"/>
  <c r="DJ166" i="11"/>
  <c r="DJ242" i="11"/>
  <c r="DJ183" i="11"/>
  <c r="DJ214" i="11"/>
  <c r="DJ310" i="11"/>
  <c r="DJ64" i="11"/>
  <c r="DJ167" i="11"/>
  <c r="DI209" i="11"/>
  <c r="DI244" i="11"/>
  <c r="DI240" i="11"/>
  <c r="DI313" i="11"/>
  <c r="DI178" i="11"/>
  <c r="DI182" i="11"/>
  <c r="DI65" i="11"/>
  <c r="DJ66" i="11"/>
  <c r="DI60" i="11"/>
  <c r="DJ65" i="11"/>
  <c r="DJ61" i="11"/>
  <c r="DJ208" i="11"/>
  <c r="DJ180" i="11"/>
  <c r="DJ210" i="11"/>
  <c r="DJ311" i="11"/>
  <c r="DJ168" i="11"/>
  <c r="DI247" i="11"/>
  <c r="DJ206" i="11"/>
  <c r="DJ181" i="11"/>
  <c r="DJ316" i="11"/>
  <c r="DJ248" i="11"/>
  <c r="DJ245" i="11"/>
  <c r="DI66" i="11"/>
  <c r="DI315" i="11"/>
  <c r="DI58" i="11"/>
  <c r="DI239" i="11"/>
  <c r="DI169" i="11"/>
  <c r="DJ169" i="11"/>
  <c r="DI214" i="11"/>
  <c r="DI64" i="11"/>
  <c r="DI167" i="11"/>
  <c r="DJ176" i="11"/>
  <c r="DI262" i="11"/>
  <c r="DJ243" i="11"/>
  <c r="DI212" i="11"/>
  <c r="DI314" i="11"/>
  <c r="DI204" i="11"/>
  <c r="DI215" i="11"/>
  <c r="DI62" i="11"/>
  <c r="DI246" i="11"/>
  <c r="DI241" i="11"/>
  <c r="DI238" i="11"/>
  <c r="DI166" i="11"/>
  <c r="DI183" i="11"/>
  <c r="DJ60" i="11"/>
  <c r="DJ209" i="11"/>
  <c r="DI208" i="11"/>
  <c r="DJ244" i="11"/>
  <c r="DI180" i="11"/>
  <c r="DJ240" i="11"/>
  <c r="DI181" i="11"/>
  <c r="DJ313" i="11"/>
  <c r="DJ178" i="11"/>
  <c r="DJ182" i="11"/>
  <c r="DJ250" i="11"/>
  <c r="DI236" i="11"/>
  <c r="DI211" i="11"/>
  <c r="DI237" i="11"/>
  <c r="DI312" i="11"/>
  <c r="DI242" i="11"/>
  <c r="DI310" i="11"/>
  <c r="DJ179" i="11"/>
  <c r="DJ175" i="11"/>
  <c r="DJ207" i="11"/>
  <c r="DJ213" i="11"/>
  <c r="DJ205" i="11"/>
  <c r="DJ165" i="11"/>
  <c r="DI248" i="11"/>
  <c r="DI61" i="11"/>
  <c r="DJ315" i="11"/>
  <c r="DJ236" i="11"/>
  <c r="DJ241" i="11"/>
  <c r="DJ246" i="11"/>
  <c r="DJ239" i="11"/>
  <c r="DJ58" i="11"/>
  <c r="CK262" i="11"/>
  <c r="CJ177" i="11"/>
  <c r="CJ216" i="11"/>
  <c r="CK218" i="11"/>
  <c r="CJ222" i="11"/>
  <c r="CK219" i="11"/>
  <c r="CJ221" i="11"/>
  <c r="CJ220" i="11"/>
  <c r="CJ217" i="11"/>
  <c r="CJ223" i="11"/>
  <c r="CK255" i="11"/>
  <c r="CK253" i="11"/>
  <c r="CK258" i="11"/>
  <c r="CJ261" i="11"/>
  <c r="CJ249" i="11"/>
  <c r="CK260" i="11"/>
  <c r="CJ256" i="11"/>
  <c r="CJ251" i="11"/>
  <c r="CK252" i="11"/>
  <c r="CJ259" i="11"/>
  <c r="CJ254" i="11"/>
  <c r="CJ25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tc={B824088A-0F4D-47B2-A89D-DC528224EF3A}</author>
    <author>tc={9AAF5FF7-F5A3-45C2-8D4F-07DC1641FD8C}</author>
    <author>tc={A6567FDD-8CDF-4CEA-8AEE-57082D0D701E}</author>
    <author>tc={8CF75932-D123-4B3B-88F3-014488B8EA3A}</author>
    <author>tc={1731CFEC-94C1-4AEE-A569-1C844867237F}</author>
    <author>tc={33325239-73FC-4180-90BA-C350C2BDA727}</author>
    <author>tc={BE0652DD-369B-4675-B984-0F5A904A98AD}</author>
    <author>tc={D95864F4-D622-43D2-8FDA-33AAA9A488F2}</author>
    <author>tc={C0363BE8-BC39-4BCC-A433-1B3C542F1D33}</author>
    <author>tc={14950612-D266-45FC-A06D-0B56BE8184DE}</author>
    <author>tc={F1522D64-E71D-4862-AD50-001FDA8290C7}</author>
    <author>tc={A38630F1-A348-42C9-A696-E09D97AE2D96}</author>
    <author>tc={76CF50CC-590D-4BE7-A83A-ED7291F61E02}</author>
    <author>tc={3D71CBE5-ACD8-4D3D-9018-E3FC351F2D41}</author>
    <author>tc={5055268F-5BE3-4D18-B563-2638BA3191D2}</author>
    <author>tc={E4165DD7-398F-4E4C-8E82-571BD0F155F5}</author>
    <author>tc={7107BD0B-DFE4-4D31-9A57-DF2F6DCF5131}</author>
    <author>tc={750F8A93-6D6D-408B-B759-D46EF6AE14D4}</author>
    <author>tc={3692EE57-4ACB-453B-BF9B-22E3D645CCF6}</author>
  </authors>
  <commentList>
    <comment ref="L10" authorId="0" shapeId="0" xr:uid="{B824088A-0F4D-47B2-A89D-DC528224EF3A}">
      <text>
        <t xml:space="preserve">[Threaded comment]
Your version of Excel allows you to read this threaded comment; however, any edits to it will get removed if the file is opened in a newer version of Excel. Learn more: https://go.microsoft.com/fwlink/?linkid=870924
Comment:
    Know that total in homeless pon was 28033 so estimated these based on comparator popn distn
</t>
      </text>
    </comment>
    <comment ref="L11" authorId="1" shapeId="0" xr:uid="{9AAF5FF7-F5A3-45C2-8D4F-07DC1641FD8C}">
      <text>
        <t xml:space="preserve">[Threaded comment]
Your version of Excel allows you to read this threaded comment; however, any edits to it will get removed if the file is opened in a newer version of Excel. Learn more: https://go.microsoft.com/fwlink/?linkid=870924
Comment:
    Know that total in homeless pon was 28033 so estimated these based on comparator popn distn
</t>
      </text>
    </comment>
    <comment ref="L12" authorId="2" shapeId="0" xr:uid="{A6567FDD-8CDF-4CEA-8AEE-57082D0D701E}">
      <text>
        <t xml:space="preserve">[Threaded comment]
Your version of Excel allows you to read this threaded comment; however, any edits to it will get removed if the file is opened in a newer version of Excel. Learn more: https://go.microsoft.com/fwlink/?linkid=870924
Comment:
    Know that total in homeless pon was 28033 so estimated these based on comparator popn distn
</t>
      </text>
    </comment>
    <comment ref="L13" authorId="3" shapeId="0" xr:uid="{8CF75932-D123-4B3B-88F3-014488B8EA3A}">
      <text>
        <t xml:space="preserve">[Threaded comment]
Your version of Excel allows you to read this threaded comment; however, any edits to it will get removed if the file is opened in a newer version of Excel. Learn more: https://go.microsoft.com/fwlink/?linkid=870924
Comment:
    Know that total in homeless pon was 28033 so estimated these based on comparator popn distn
</t>
      </text>
    </comment>
    <comment ref="L14" authorId="4" shapeId="0" xr:uid="{1731CFEC-94C1-4AEE-A569-1C844867237F}">
      <text>
        <t xml:space="preserve">[Threaded comment]
Your version of Excel allows you to read this threaded comment; however, any edits to it will get removed if the file is opened in a newer version of Excel. Learn more: https://go.microsoft.com/fwlink/?linkid=870924
Comment:
    Know that total in homeless pon was 28033 so estimated these based on comparator popn distn
</t>
      </text>
    </comment>
    <comment ref="L15" authorId="5" shapeId="0" xr:uid="{33325239-73FC-4180-90BA-C350C2BDA727}">
      <text>
        <t xml:space="preserve">[Threaded comment]
Your version of Excel allows you to read this threaded comment; however, any edits to it will get removed if the file is opened in a newer version of Excel. Learn more: https://go.microsoft.com/fwlink/?linkid=870924
Comment:
    Know that total in homeless pon was 28033 so estimated these based on comparator popn distn
</t>
      </text>
    </comment>
    <comment ref="N42" authorId="6" shapeId="0" xr:uid="{BE0652DD-369B-4675-B984-0F5A904A98AD}">
      <text>
        <t xml:space="preserve">[Threaded comment]
Your version of Excel allows you to read this threaded comment; however, any edits to it will get removed if the file is opened in a newer version of Excel. Learn more: https://go.microsoft.com/fwlink/?linkid=870924
Comment:
    Estimated total deaths </t>
      </text>
    </comment>
    <comment ref="K44" authorId="7" shapeId="0" xr:uid="{D95864F4-D622-43D2-8FDA-33AAA9A488F2}">
      <text>
        <t>[Threaded comment]
Your version of Excel allows you to read this threaded comment; however, any edits to it will get removed if the file is opened in a newer version of Excel. Learn more: https://go.microsoft.com/fwlink/?linkid=870924
Comment:
    166 deaths in total</t>
      </text>
    </comment>
    <comment ref="J50" authorId="8" shapeId="0" xr:uid="{C0363BE8-BC39-4BCC-A433-1B3C542F1D33}">
      <text>
        <t>[Threaded comment]
Your version of Excel allows you to read this threaded comment; however, any edits to it will get removed if the file is opened in a newer version of Excel. Learn more: https://go.microsoft.com/fwlink/?linkid=870924
Comment:
    et al Link to Vila Rodriguez 2017</t>
      </text>
    </comment>
    <comment ref="K51" authorId="9" shapeId="0" xr:uid="{14950612-D266-45FC-A06D-0B56BE8184DE}">
      <text>
        <t xml:space="preserve">[Threaded comment]
Your version of Excel allows you to read this threaded comment; however, any edits to it will get removed if the file is opened in a newer version of Excel. Learn more: https://go.microsoft.com/fwlink/?linkid=870924
Comment:
    201 deaths in total for all males
</t>
      </text>
    </comment>
    <comment ref="J78" authorId="10" shapeId="0" xr:uid="{F1522D64-E71D-4862-AD50-001FDA8290C7}">
      <text>
        <t>[Threaded comment]
Your version of Excel allows you to read this threaded comment; however, any edits to it will get removed if the file is opened in a newer version of Excel. Learn more: https://go.microsoft.com/fwlink/?linkid=870924
Comment:
    zero events</t>
      </text>
    </comment>
    <comment ref="K111" authorId="11" shapeId="0" xr:uid="{A38630F1-A348-42C9-A696-E09D97AE2D96}">
      <text>
        <t xml:space="preserve">[Threaded comment]
Your version of Excel allows you to read this threaded comment; however, any edits to it will get removed if the file is opened in a newer version of Excel. Learn more: https://go.microsoft.com/fwlink/?linkid=870924
Comment:
    Estimated from %s
</t>
      </text>
    </comment>
    <comment ref="M111" authorId="12" shapeId="0" xr:uid="{76CF50CC-590D-4BE7-A83A-ED7291F61E02}">
      <text>
        <t>[Threaded comment]
Your version of Excel allows you to read this threaded comment; however, any edits to it will get removed if the file is opened in a newer version of Excel. Learn more: https://go.microsoft.com/fwlink/?linkid=870924
Comment:
    Estimated from %s</t>
      </text>
    </comment>
    <comment ref="K112" authorId="13" shapeId="0" xr:uid="{3D71CBE5-ACD8-4D3D-9018-E3FC351F2D41}">
      <text>
        <t>[Threaded comment]
Your version of Excel allows you to read this threaded comment; however, any edits to it will get removed if the file is opened in a newer version of Excel. Learn more: https://go.microsoft.com/fwlink/?linkid=870924
Comment:
    Overall deaths n=99</t>
      </text>
    </comment>
    <comment ref="J113" authorId="14" shapeId="0" xr:uid="{5055268F-5BE3-4D18-B563-2638BA3191D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@James White can you confirm if these figures are correct? The Ns are pooled from both the 1958 and 1970 cohorts is that correct?
Reply:
    They are correct</t>
      </text>
    </comment>
    <comment ref="AZ126" authorId="15" shapeId="0" xr:uid="{E4165DD7-398F-4E4C-8E82-571BD0F155F5}">
      <text>
        <t>[Threaded comment]
Your version of Excel allows you to read this threaded comment; however, any edits to it will get removed if the file is opened in a newer version of Excel. Learn more: https://go.microsoft.com/fwlink/?linkid=870924
Comment:
    The effect size and lower CI was both 1.1  this has been amended so that the lower CI was 1.09</t>
      </text>
    </comment>
    <comment ref="M143" authorId="16" shapeId="0" xr:uid="{7107BD0B-DFE4-4D31-9A57-DF2F6DCF5131}">
      <text>
        <t xml:space="preserve">[Threaded comment]
Your version of Excel allows you to read this threaded comment; however, any edits to it will get removed if the file is opened in a newer version of Excel. Learn more: https://go.microsoft.com/fwlink/?linkid=870924
Comment:
    Estimated
</t>
      </text>
    </comment>
    <comment ref="L145" authorId="17" shapeId="0" xr:uid="{750F8A93-6D6D-408B-B759-D46EF6AE14D4}">
      <text>
        <t>[Threaded comment]
Your version of Excel allows you to read this threaded comment; however, any edits to it will get removed if the file is opened in a newer version of Excel. Learn more: https://go.microsoft.com/fwlink/?linkid=870924
Comment:
    Estimates from %s</t>
      </text>
    </comment>
    <comment ref="L146" authorId="18" shapeId="0" xr:uid="{3692EE57-4ACB-453B-BF9B-22E3D645CCF6}">
      <text>
        <t>[Threaded comment]
Your version of Excel allows you to read this threaded comment; however, any edits to it will get removed if the file is opened in a newer version of Excel. Learn more: https://go.microsoft.com/fwlink/?linkid=870924
Comment:
    Estimates from %s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tc={9A0C22FE-1682-4D20-A07C-2B158EE785D0}</author>
    <author>tc={37187DD8-C89E-4FEA-8F2E-96FEB6FD21D2}</author>
    <author>tc={D09FCF11-0122-4660-91EC-983FAD1985D3}</author>
    <author>tc={B3345482-1131-4BC6-8DEB-53437CBEEB48}</author>
    <author>tc={FBB8BA29-ABAC-4C6D-BD99-36BBE02491E5}</author>
    <author>tc={75E17580-4D1B-4A02-A7E1-91BDFE481969}</author>
    <author>tc={1ABD2230-6DD8-45DF-9982-7F87A43F6042}</author>
    <author>tc={82E7F0B0-1F64-4264-877C-06B092F014E9}</author>
    <author>tc={671D2C7E-9C68-403A-B1D1-D85361690BE9}</author>
    <author>tc={AB7CEC5B-98B7-4BC9-AB7F-11AE68763E47}</author>
    <author>tc={80E5ABC9-0324-454A-88AA-AD2A750D0470}</author>
    <author>tc={4791911F-DF91-49A2-B5CF-CCAA5793AF72}</author>
    <author>tc={E6A6BC40-4E5B-4341-814D-7CCDB230CE23}</author>
    <author>tc={7E123EC7-B0F0-4934-8F1A-E928C52A1866}</author>
    <author>tc={378E24F4-12BF-4179-8AA6-FB6572D4FC80}</author>
    <author>tc={10813A18-2C45-4153-8D49-9FEDB8B90136}</author>
    <author>tc={DCE10169-A0D4-4730-A023-40D4AC3B0E9B}</author>
    <author>tc={667E6DCA-6807-4E13-942E-7805651328B9}</author>
    <author>tc={4159BF48-1956-4AEF-8445-46353E27AEAC}</author>
    <author>tc={F129F715-A737-42E1-8BD5-D32C6F9256E6}</author>
    <author>tc={64FF90E3-0A80-4DA3-BF98-95CFB6400686}</author>
    <author>tc={19C801EE-940B-42AA-A1FC-300256013672}</author>
    <author>tc={0B5BC634-89E3-4CAC-A975-434EE47EDA6A}</author>
    <author>tc={D76401E9-CD7B-4285-8C43-2ED9A9A61152}</author>
    <author>tc={FF4C81F1-98C7-4E1E-9945-03630DBC1F7B}</author>
    <author>tc={3FBAD7C2-B4DD-4DF9-AD7C-D274215DD77C}</author>
    <author>tc={C4615ACB-8E95-4595-82E0-2C0C900FF20E}</author>
    <author>tc={3500658B-784F-452A-9233-2DD6A4D994F5}</author>
    <author>tc={82EECE55-476F-4778-9C7A-C37BD8E3B0C7}</author>
    <author>tc={5576C7B2-50FB-4D05-A412-D351472079AA}</author>
    <author>tc={0833A0EB-B811-4440-A74F-186329841F7D}</author>
    <author>tc={29CFD476-95DC-4BEE-95B8-FD442582B9CE}</author>
    <author>tc={A51BAA59-9414-482F-9E32-C7A0AFDA2688}</author>
    <author>tc={50077B1D-8719-4DA0-8483-F089778ECCE9}</author>
    <author>tc={CC55C49E-DE3D-46B6-B32B-76BA0A38B4A4}</author>
    <author>tc={D20A0E6B-D999-493C-A9A0-28B758120151}</author>
    <author>tc={B129615B-5415-4764-8589-BEF17083F6B0}</author>
    <author>tc={464B7512-833F-41A1-B395-2CC563F48CB4}</author>
    <author>tc={246BFE00-D86E-4475-A2E1-0C29F291EE92}</author>
    <author>tc={54E6BBEA-CDFD-46E8-B82A-7C153294C75A}</author>
  </authors>
  <commentList>
    <comment ref="C263" authorId="0" shapeId="0" xr:uid="{9A0C22FE-1682-4D20-A07C-2B158EE785D0}">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64" authorId="1" shapeId="0" xr:uid="{37187DD8-C89E-4FEA-8F2E-96FEB6FD21D2}">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65" authorId="2" shapeId="0" xr:uid="{D09FCF11-0122-4660-91EC-983FAD1985D3}">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66" authorId="3" shapeId="0" xr:uid="{B3345482-1131-4BC6-8DEB-53437CBEEB48}">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67" authorId="4" shapeId="0" xr:uid="{FBB8BA29-ABAC-4C6D-BD99-36BBE02491E5}">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68" authorId="5" shapeId="0" xr:uid="{75E17580-4D1B-4A02-A7E1-91BDFE481969}">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69" authorId="6" shapeId="0" xr:uid="{1ABD2230-6DD8-45DF-9982-7F87A43F6042}">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70" authorId="7" shapeId="0" xr:uid="{82E7F0B0-1F64-4264-877C-06B092F014E9}">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71" authorId="8" shapeId="0" xr:uid="{671D2C7E-9C68-403A-B1D1-D85361690BE9}">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72" authorId="9" shapeId="0" xr:uid="{AB7CEC5B-98B7-4BC9-AB7F-11AE68763E47}">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73" authorId="10" shapeId="0" xr:uid="{80E5ABC9-0324-454A-88AA-AD2A750D0470}">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74" authorId="11" shapeId="0" xr:uid="{4791911F-DF91-49A2-B5CF-CCAA5793AF72}">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75" authorId="12" shapeId="0" xr:uid="{E6A6BC40-4E5B-4341-814D-7CCDB230CE23}">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76" authorId="13" shapeId="0" xr:uid="{7E123EC7-B0F0-4934-8F1A-E928C52A1866}">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77" authorId="14" shapeId="0" xr:uid="{378E24F4-12BF-4179-8AA6-FB6572D4FC80}">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78" authorId="15" shapeId="0" xr:uid="{10813A18-2C45-4153-8D49-9FEDB8B90136}">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79" authorId="16" shapeId="0" xr:uid="{DCE10169-A0D4-4730-A023-40D4AC3B0E9B}">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0" authorId="17" shapeId="0" xr:uid="{667E6DCA-6807-4E13-942E-7805651328B9}">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1" authorId="18" shapeId="0" xr:uid="{4159BF48-1956-4AEF-8445-46353E27AEAC}">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2" authorId="19" shapeId="0" xr:uid="{F129F715-A737-42E1-8BD5-D32C6F9256E6}">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3" authorId="20" shapeId="0" xr:uid="{64FF90E3-0A80-4DA3-BF98-95CFB6400686}">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4" authorId="21" shapeId="0" xr:uid="{19C801EE-940B-42AA-A1FC-300256013672}">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5" authorId="22" shapeId="0" xr:uid="{0B5BC634-89E3-4CAC-A975-434EE47EDA6A}">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6" authorId="23" shapeId="0" xr:uid="{D76401E9-CD7B-4285-8C43-2ED9A9A61152}">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7" authorId="24" shapeId="0" xr:uid="{FF4C81F1-98C7-4E1E-9945-03630DBC1F7B}">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8" authorId="25" shapeId="0" xr:uid="{3FBAD7C2-B4DD-4DF9-AD7C-D274215DD77C}">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9" authorId="26" shapeId="0" xr:uid="{C4615ACB-8E95-4595-82E0-2C0C900FF20E}">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90" authorId="27" shapeId="0" xr:uid="{3500658B-784F-452A-9233-2DD6A4D994F5}">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91" authorId="28" shapeId="0" xr:uid="{82EECE55-476F-4778-9C7A-C37BD8E3B0C7}">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92" authorId="29" shapeId="0" xr:uid="{5576C7B2-50FB-4D05-A412-D351472079AA}">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93" authorId="30" shapeId="0" xr:uid="{0833A0EB-B811-4440-A74F-186329841F7D}">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94" authorId="31" shapeId="0" xr:uid="{29CFD476-95DC-4BEE-95B8-FD442582B9CE}">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95" authorId="32" shapeId="0" xr:uid="{A51BAA59-9414-482F-9E32-C7A0AFDA2688}">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96" authorId="33" shapeId="0" xr:uid="{50077B1D-8719-4DA0-8483-F089778ECCE9}">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97" authorId="34" shapeId="0" xr:uid="{CC55C49E-DE3D-46B6-B32B-76BA0A38B4A4}">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98" authorId="35" shapeId="0" xr:uid="{D20A0E6B-D999-493C-A9A0-28B758120151}">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99" authorId="36" shapeId="0" xr:uid="{B129615B-5415-4764-8589-BEF17083F6B0}">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300" authorId="37" shapeId="0" xr:uid="{464B7512-833F-41A1-B395-2CC563F48CB4}">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301" authorId="38" shapeId="0" xr:uid="{246BFE00-D86E-4475-A2E1-0C29F291EE92}">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302" authorId="39" shapeId="0" xr:uid="{54E6BBEA-CDFD-46E8-B82A-7C153294C75A}">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tc={A4B508EC-621F-4851-8C66-4F6B7C7FB178}</author>
    <author>tc={26F78AE5-FD1A-44EC-8967-900878BDEC31}</author>
    <author>tc={B6B54396-3D1D-4277-9CD8-F41D6FC19332}</author>
    <author>tc={1BFC8204-B64B-4B9F-90E1-C6B3EF833E1B}</author>
    <author>tc={2C7B7C4F-9572-43F8-A4A1-7AE449A9F05A}</author>
    <author>tc={B2F4C3E8-CDC1-4941-8F23-FC6489119000}</author>
    <author>tc={182C76CC-5DAD-402B-A721-A978635E0573}</author>
    <author>tc={878179F4-5315-4B1C-A3BA-D6E26CCED1AA}</author>
    <author>tc={F0CC1CA3-1C7A-4A73-9EDA-75AE7D0F963E}</author>
    <author>tc={B2AA3855-53D1-4403-B086-1A15CB75C96C}</author>
    <author>tc={287163D7-F7C8-4A21-B696-A55DB490AC90}</author>
    <author>tc={615ABA86-BE26-4B74-9F65-503CEDD289AC}</author>
    <author>tc={C536278E-BABC-446C-9B79-665268593059}</author>
    <author>tc={106A7FF0-75C6-4AEB-9B9E-D0F6029C816F}</author>
    <author>tc={D0E87316-2E49-4A1D-8BBE-5F04C7B28E56}</author>
    <author>tc={AD91B085-32CE-40CC-8B0E-D367E47833FB}</author>
    <author>tc={7D365730-780E-497D-91BE-CA1B4221C508}</author>
    <author>tc={BDC9BC7C-3D74-4AF0-BCFD-8B7B6DAFD957}</author>
    <author>tc={92283005-6144-434F-BC00-EBEC021164C0}</author>
    <author>tc={ABE6B313-00B2-42F8-8B94-5A69932AD896}</author>
    <author>tc={C0613BFE-0172-4E85-95E2-C36D047A66ED}</author>
    <author>tc={886AFDA0-39C7-48E1-9BCE-CD4AA20F90EB}</author>
    <author>tc={B308FE0F-C01D-4967-B4E3-DCEC306E93BD}</author>
    <author>tc={E3E466F2-0684-4335-B9E0-D7841B988A41}</author>
    <author>tc={978363DC-E428-4A0D-B250-FA85038F877E}</author>
    <author>tc={B45DA008-5527-49F5-B638-C68A6FDD446F}</author>
    <author>tc={05491113-0114-4B18-A56B-5F7910CF1A8B}</author>
    <author>tc={4FD0624E-A1A2-4747-B5FF-19C044880375}</author>
    <author>tc={E3C910C4-3084-4039-B5E3-9621FEA5F096}</author>
    <author>tc={E804B07B-AA18-4268-B919-9B2DADDA0043}</author>
    <author>tc={B10B362C-7C8E-4D82-A00F-7691F5BF443F}</author>
    <author>tc={3D88B816-2DA4-46B0-834A-9AFC6275A646}</author>
    <author>tc={DAC48A23-D8D3-4C03-A94D-0D9ECE3BB320}</author>
    <author>tc={39CFB648-99BF-4E5D-A627-6ACD24DF6A9E}</author>
    <author>tc={77425239-B4A0-4E6E-A9DB-5A1A543D15A4}</author>
    <author>tc={85B0DE31-89E7-4202-9331-F8648C171F3A}</author>
    <author>tc={9567DAB5-FF9D-4C26-BA58-E945C19ACF69}</author>
    <author>tc={4000E8BA-BF3D-4E41-96C8-6E9AF9F5A23E}</author>
    <author>tc={83D8B51D-CDB6-4AC0-AED4-2AF2647EABB2}</author>
    <author>tc={6B0B283C-F93E-47B9-8B18-844AE4F1D448}</author>
  </authors>
  <commentList>
    <comment ref="C121" authorId="0" shapeId="0" xr:uid="{A4B508EC-621F-4851-8C66-4F6B7C7FB178}">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22" authorId="1" shapeId="0" xr:uid="{26F78AE5-FD1A-44EC-8967-900878BDEC31}">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23" authorId="2" shapeId="0" xr:uid="{B6B54396-3D1D-4277-9CD8-F41D6FC19332}">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24" authorId="3" shapeId="0" xr:uid="{1BFC8204-B64B-4B9F-90E1-C6B3EF833E1B}">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25" authorId="4" shapeId="0" xr:uid="{2C7B7C4F-9572-43F8-A4A1-7AE449A9F05A}">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26" authorId="5" shapeId="0" xr:uid="{B2F4C3E8-CDC1-4941-8F23-FC6489119000}">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27" authorId="6" shapeId="0" xr:uid="{182C76CC-5DAD-402B-A721-A978635E0573}">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61" authorId="7" shapeId="0" xr:uid="{878179F4-5315-4B1C-A3BA-D6E26CCED1AA}">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62" authorId="8" shapeId="0" xr:uid="{F0CC1CA3-1C7A-4A73-9EDA-75AE7D0F963E}">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63" authorId="9" shapeId="0" xr:uid="{B2AA3855-53D1-4403-B086-1A15CB75C96C}">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64" authorId="10" shapeId="0" xr:uid="{287163D7-F7C8-4A21-B696-A55DB490AC90}">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65" authorId="11" shapeId="0" xr:uid="{615ABA86-BE26-4B74-9F65-503CEDD289AC}">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98" authorId="12" shapeId="0" xr:uid="{C536278E-BABC-446C-9B79-665268593059}">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199" authorId="13" shapeId="0" xr:uid="{106A7FF0-75C6-4AEB-9B9E-D0F6029C816F}">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43" authorId="14" shapeId="0" xr:uid="{D0E87316-2E49-4A1D-8BBE-5F04C7B28E56}">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64" authorId="15" shapeId="0" xr:uid="{AD91B085-32CE-40CC-8B0E-D367E47833FB}">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7" authorId="16" shapeId="0" xr:uid="{7D365730-780E-497D-91BE-CA1B4221C508}">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288" authorId="17" shapeId="0" xr:uid="{BDC9BC7C-3D74-4AF0-BCFD-8B7B6DAFD957}">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302" authorId="18" shapeId="0" xr:uid="{92283005-6144-434F-BC00-EBEC021164C0}">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359" authorId="19" shapeId="0" xr:uid="{ABE6B313-00B2-42F8-8B94-5A69932AD896}">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360" authorId="20" shapeId="0" xr:uid="{C0613BFE-0172-4E85-95E2-C36D047A66ED}">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361" authorId="21" shapeId="0" xr:uid="{886AFDA0-39C7-48E1-9BCE-CD4AA20F90EB}">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362" authorId="22" shapeId="0" xr:uid="{B308FE0F-C01D-4967-B4E3-DCEC306E93BD}">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363" authorId="23" shapeId="0" xr:uid="{E3E466F2-0684-4335-B9E0-D7841B988A41}">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364" authorId="24" shapeId="0" xr:uid="{978363DC-E428-4A0D-B250-FA85038F877E}">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365" authorId="25" shapeId="0" xr:uid="{B45DA008-5527-49F5-B638-C68A6FDD446F}">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02" authorId="26" shapeId="0" xr:uid="{05491113-0114-4B18-A56B-5F7910CF1A8B}">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03" authorId="27" shapeId="0" xr:uid="{4FD0624E-A1A2-4747-B5FF-19C044880375}">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04" authorId="28" shapeId="0" xr:uid="{E3C910C4-3084-4039-B5E3-9621FEA5F096}">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05" authorId="29" shapeId="0" xr:uid="{E804B07B-AA18-4268-B919-9B2DADDA0043}">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06" authorId="30" shapeId="0" xr:uid="{B10B362C-7C8E-4D82-A00F-7691F5BF443F}">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07" authorId="31" shapeId="0" xr:uid="{3D88B816-2DA4-46B0-834A-9AFC6275A646}">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42" authorId="32" shapeId="0" xr:uid="{DAC48A23-D8D3-4C03-A94D-0D9ECE3BB320}">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43" authorId="33" shapeId="0" xr:uid="{39CFB648-99BF-4E5D-A627-6ACD24DF6A9E}">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44" authorId="34" shapeId="0" xr:uid="{77425239-B4A0-4E6E-A9DB-5A1A543D15A4}">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45" authorId="35" shapeId="0" xr:uid="{85B0DE31-89E7-4202-9331-F8648C171F3A}">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46" authorId="36" shapeId="0" xr:uid="{9567DAB5-FF9D-4C26-BA58-E945C19ACF69}">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447" authorId="37" shapeId="0" xr:uid="{4000E8BA-BF3D-4E41-96C8-6E9AF9F5A23E}">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512" authorId="38" shapeId="0" xr:uid="{83D8B51D-CDB6-4AC0-AED4-2AF2647EABB2}">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 ref="C513" authorId="39" shapeId="0" xr:uid="{6B0B283C-F93E-47B9-8B18-844AE4F1D448}">
      <text>
        <t>[Threaded comment]
Your version of Excel allows you to read this threaded comment; however, any edits to it will get removed if the file is opened in a newer version of Excel. Learn more: https://go.microsoft.com/fwlink/?linkid=870924
Comment:
    same population as ID 31 Fine et al paper which only reported drug overdose as outcome. This paper reports all cause, drug overdose, suicide, PSUD, homicide, ill-defined cause of death stratified by age, ethnicity, and sex. 
Suggest not using ID31 and replacing with this paper.</t>
      </text>
    </comment>
  </commentList>
</comments>
</file>

<file path=xl/sharedStrings.xml><?xml version="1.0" encoding="utf-8"?>
<sst xmlns="http://schemas.openxmlformats.org/spreadsheetml/2006/main" count="23861" uniqueCount="1779">
  <si>
    <t>ID</t>
  </si>
  <si>
    <t>ID2</t>
  </si>
  <si>
    <t>ID3</t>
  </si>
  <si>
    <t>ID4</t>
  </si>
  <si>
    <t>main analysis</t>
  </si>
  <si>
    <t>potentially correlated?</t>
  </si>
  <si>
    <t>reason, if &gt;1 row per study</t>
  </si>
  <si>
    <t>possible solutions</t>
  </si>
  <si>
    <t>Sex</t>
  </si>
  <si>
    <t>Authors</t>
  </si>
  <si>
    <t xml:space="preserve">total denominator </t>
  </si>
  <si>
    <t>SAMPLE_SIZE_CAT</t>
  </si>
  <si>
    <t>Year</t>
  </si>
  <si>
    <t>AUTHOR_YEAR</t>
  </si>
  <si>
    <t>AUTHOR_YEAR_REASON</t>
  </si>
  <si>
    <t>Title</t>
  </si>
  <si>
    <t>published/unpublished</t>
  </si>
  <si>
    <t>Country</t>
  </si>
  <si>
    <t>Region</t>
  </si>
  <si>
    <t>Region2</t>
  </si>
  <si>
    <t>MASTER</t>
  </si>
  <si>
    <t>MASTER scale</t>
  </si>
  <si>
    <t>Country income clasification</t>
  </si>
  <si>
    <t>COUNTRY_CLASSIFICATION</t>
  </si>
  <si>
    <t>Language</t>
  </si>
  <si>
    <t>Study design</t>
  </si>
  <si>
    <t>Study type</t>
  </si>
  <si>
    <t>Population disease</t>
  </si>
  <si>
    <t>Population disease_cat</t>
  </si>
  <si>
    <t>Homelessness type (rough sleeping, emergency shelter, temporary accommodation, sofa surfing, not specified)</t>
  </si>
  <si>
    <t>HOMELESS_TYPE_CAT</t>
  </si>
  <si>
    <t>Current or historic homelessness (homeless sample)</t>
  </si>
  <si>
    <t>Current / historic homelessness</t>
  </si>
  <si>
    <t>Method homelessness assessed (self-report, administrative record, z-code, targeted in street, targeted shelters, enrolled in homeless programme)</t>
  </si>
  <si>
    <t>Method homelessness assessed</t>
  </si>
  <si>
    <t>Method homelessness assessed 2</t>
  </si>
  <si>
    <t>Comparator type (internal to other cohort members, general population or N/A)</t>
  </si>
  <si>
    <t>Comparator type</t>
  </si>
  <si>
    <t>What is the study comparing?</t>
  </si>
  <si>
    <t>Is comparator group socioeconomically disadvantaged? (Yes/No)</t>
  </si>
  <si>
    <t>Socioeconomically disadvantaged comparator group</t>
  </si>
  <si>
    <t xml:space="preserve">all cause available </t>
  </si>
  <si>
    <t>ORIGINAL_EFFECT_ESTIMATE</t>
  </si>
  <si>
    <t>source (direct from paper/not reported in paper so calc from raw data)</t>
  </si>
  <si>
    <t>adjusted_for</t>
  </si>
  <si>
    <t>original_effect</t>
  </si>
  <si>
    <t>OE_LCI</t>
  </si>
  <si>
    <t>OE_UCI</t>
  </si>
  <si>
    <t>FINAL_EFFECT_ESTIMATE</t>
  </si>
  <si>
    <t>Age adjusted</t>
  </si>
  <si>
    <t>Analysis adjusted for covariates</t>
  </si>
  <si>
    <t>source</t>
  </si>
  <si>
    <t>final_effect</t>
  </si>
  <si>
    <t>FE_LCI</t>
  </si>
  <si>
    <t>FE_UCI</t>
  </si>
  <si>
    <t>151</t>
  </si>
  <si>
    <t>Males and Females</t>
  </si>
  <si>
    <t>Braitstein et al</t>
  </si>
  <si>
    <t>1k-&lt;10k</t>
  </si>
  <si>
    <t>Association of Care Environment with HIV Incidence and Death among Orphaned, Separated, and Street-Connected Children and Adolescents in Western Kenya</t>
  </si>
  <si>
    <t>Published</t>
  </si>
  <si>
    <t>Kenya</t>
  </si>
  <si>
    <t>Africa</t>
  </si>
  <si>
    <t>Lower-Middle</t>
  </si>
  <si>
    <t>Middle</t>
  </si>
  <si>
    <t>English</t>
  </si>
  <si>
    <t xml:space="preserve">Prospective cohort </t>
  </si>
  <si>
    <t>Prospective</t>
  </si>
  <si>
    <t>Orphaned, separated, and street-connected children 18 years and younger</t>
  </si>
  <si>
    <t>Children</t>
  </si>
  <si>
    <t>Street-connected youths were defined as those who spent most of their time (&gt;75%) on the street during the night and/or day for at least the past 3 months</t>
  </si>
  <si>
    <t>Rough sleeping</t>
  </si>
  <si>
    <t>Both</t>
  </si>
  <si>
    <t>Both current and historic</t>
  </si>
  <si>
    <t>Targeted in street or self-report? -  determined by a participant’s living circumstances at enrollment</t>
  </si>
  <si>
    <t>Self-report</t>
  </si>
  <si>
    <t>Internal</t>
  </si>
  <si>
    <t xml:space="preserve">Internal </t>
  </si>
  <si>
    <t>Care environment (family-based)</t>
  </si>
  <si>
    <t>Yes</t>
  </si>
  <si>
    <t>Yes socio-disadvantaged</t>
  </si>
  <si>
    <t>aHR</t>
  </si>
  <si>
    <t>direct from paper</t>
  </si>
  <si>
    <t>baseline HIV status, age, sex. Note: Street, family-based setting, institutional is a categorical variable and institutional used as a reference category.</t>
  </si>
  <si>
    <t>aRR</t>
  </si>
  <si>
    <t>RR</t>
  </si>
  <si>
    <t>Yes - age adjusted</t>
  </si>
  <si>
    <t>Yes - multivariable adjusted</t>
  </si>
  <si>
    <t>VanderWeele 2017</t>
  </si>
  <si>
    <t>521</t>
  </si>
  <si>
    <t>Lee et al</t>
  </si>
  <si>
    <t>&lt;1k</t>
  </si>
  <si>
    <t>Comparison of clinical characteristics and outcomes between homeless and non-homeless patients admitted to intensive care units: An observational propensity-matched cohort study in Korea</t>
  </si>
  <si>
    <t>Korea</t>
  </si>
  <si>
    <t>Asia</t>
  </si>
  <si>
    <t>High</t>
  </si>
  <si>
    <t>Retrospective cohort</t>
  </si>
  <si>
    <t>Retrospective</t>
  </si>
  <si>
    <t>Homeless ICU patients age 18 or above attended emergency room and stay of &gt; 24 hours</t>
  </si>
  <si>
    <t>Attending emergency dept</t>
  </si>
  <si>
    <t>Individual without housing arrangements,  not brought in the ICU by family or friends (but their law)</t>
  </si>
  <si>
    <t xml:space="preserve">Type unclear </t>
  </si>
  <si>
    <t>Current</t>
  </si>
  <si>
    <t>Time of admission. "Homeless patients were defined according to Ministry of Health &amp;
Welfare: Homeless Welfare Act published in 2018 [13], according to
which homeless patients have to meet all of the following require_x0002_ments: (1) living individual without housing arrangements, (2) transfer
to the hospital by administrative agencies (police or fire station), (3) la_x0002_beled as emergency patients by a medical certificate, and/or (4) lack of
human support or the capability to provide support in the individual
obliged to do so"</t>
  </si>
  <si>
    <t>Self-report/administrative record</t>
  </si>
  <si>
    <t>Clinical characteristics and outcomes between ICU hoeless VS non-homeless</t>
  </si>
  <si>
    <t>No</t>
  </si>
  <si>
    <t xml:space="preserve">No </t>
  </si>
  <si>
    <t>aOR</t>
  </si>
  <si>
    <t>age, sex, and bodyweight, presence of diabetes and trauma; type of organ support, and APACHE II score.</t>
  </si>
  <si>
    <t>MR&gt;=10% so use VanderWeele 2017</t>
  </si>
  <si>
    <t>1001</t>
  </si>
  <si>
    <t>Zagozdzon</t>
  </si>
  <si>
    <t>10k-&lt;100k</t>
  </si>
  <si>
    <t>Effect of homelessness in jobless persons: Survival analysis from a retrospective cohort study in Poland</t>
  </si>
  <si>
    <t>Poland</t>
  </si>
  <si>
    <t>Central Europe</t>
  </si>
  <si>
    <t>Europe</t>
  </si>
  <si>
    <t>Unemployed - don't think this is a population disease?</t>
  </si>
  <si>
    <t>No disease</t>
  </si>
  <si>
    <t>Not specified</t>
  </si>
  <si>
    <t>Unknown</t>
  </si>
  <si>
    <t>Administrative record</t>
  </si>
  <si>
    <t>Homeless VS non-homeless</t>
  </si>
  <si>
    <t>age and sex</t>
  </si>
  <si>
    <t>611</t>
  </si>
  <si>
    <t>Munteanu et al</t>
  </si>
  <si>
    <t>Tuberculosis Surveillance in Romania Among Vulnerable Risk Groups Between 2015 and 2017</t>
  </si>
  <si>
    <t>Romania</t>
  </si>
  <si>
    <t>Tuberculosis</t>
  </si>
  <si>
    <t>No accommodation, cannot document accommodation, or occupies accom_x0002_modation without the legal consent of the owner.</t>
  </si>
  <si>
    <t>Enrolled in National Tuberculosis Programme</t>
  </si>
  <si>
    <t>Enrolled in programme</t>
  </si>
  <si>
    <t>This study compare treatment successful VS decesaded VS OTHER in four groups: All TB Patients Without risk Profiles VS Inmates with TB VS Homeless Individuals with TB VS Drug users with TB</t>
  </si>
  <si>
    <t>uRR</t>
  </si>
  <si>
    <t>calculated from raw data</t>
  </si>
  <si>
    <t>No - not age adjusted</t>
  </si>
  <si>
    <t>No - not adjusted</t>
  </si>
  <si>
    <t>1041</t>
  </si>
  <si>
    <t xml:space="preserve">Survey of Health, Ageing, and Retirement in Europe </t>
  </si>
  <si>
    <t xml:space="preserve">Survey of Health, Ageing, and Retirement in Europe (SHARE). </t>
  </si>
  <si>
    <t>Unpublished</t>
  </si>
  <si>
    <t>Retrospective Longitudinal cohort</t>
  </si>
  <si>
    <t xml:space="preserve">Survey responders were asked “Have you ever been homeless for 1 month or more?” </t>
  </si>
  <si>
    <t>Historic</t>
  </si>
  <si>
    <t>self-reported</t>
  </si>
  <si>
    <t>ever been homeless for 1 month or more vs never homeless/homeless &lt;1 month</t>
  </si>
  <si>
    <t xml:space="preserve">aHR </t>
  </si>
  <si>
    <t>291</t>
  </si>
  <si>
    <t>Feodor Nilsson et al</t>
  </si>
  <si>
    <t>Homelessness as a predictor of mortality: an 11-year register-based cohort study</t>
  </si>
  <si>
    <t>Denmark</t>
  </si>
  <si>
    <t>Northern Europe</t>
  </si>
  <si>
    <t>Age 15 years or above</t>
  </si>
  <si>
    <t>contact to a homeless shelter</t>
  </si>
  <si>
    <t xml:space="preserve">Shelter users </t>
  </si>
  <si>
    <t>Administrative record:</t>
  </si>
  <si>
    <t>Death in Homeless VS general population</t>
  </si>
  <si>
    <t>SMR</t>
  </si>
  <si>
    <t>age</t>
  </si>
  <si>
    <t>Yes - minimally adjusted</t>
  </si>
  <si>
    <t>651</t>
  </si>
  <si>
    <t>Nilsson et al</t>
  </si>
  <si>
    <t>100k-&lt;500k</t>
  </si>
  <si>
    <t>Adverse SARS-CoV-2-associated outcomes among people experiencing social marginalisation and psychiatric vulnerability: A population-based cohort study among 4,4 million people</t>
  </si>
  <si>
    <t>Living in Denmark 15 years and above</t>
  </si>
  <si>
    <t>Individuals having at least one homeless shelter contact or residing in a homeless shelter at some point during a three-year period from 2018-2021</t>
  </si>
  <si>
    <t>COVID-19 outcmes</t>
  </si>
  <si>
    <t>age groups, calendar time in months, sex, country of origin, area of living, vaccination status, and all other population groups listed in the table</t>
  </si>
  <si>
    <t>661</t>
  </si>
  <si>
    <t>Nordentoft et al</t>
  </si>
  <si>
    <t>500k-&lt;1m</t>
  </si>
  <si>
    <t>10 year follow up study of mortality among users of hostels for homeless people in Copenhagen</t>
  </si>
  <si>
    <t xml:space="preserve">homelessness
</t>
  </si>
  <si>
    <t>shelter</t>
  </si>
  <si>
    <t>shelter records</t>
  </si>
  <si>
    <t xml:space="preserve">general population
</t>
  </si>
  <si>
    <t>External</t>
  </si>
  <si>
    <t>age, sex</t>
  </si>
  <si>
    <t>891</t>
  </si>
  <si>
    <t>Males</t>
  </si>
  <si>
    <t>Stenius-Ayoade et al</t>
  </si>
  <si>
    <t>Mortality and causes of death among homeless in Finland: a 10-year follow-up study</t>
  </si>
  <si>
    <t>Finland</t>
  </si>
  <si>
    <t>Homeless men</t>
  </si>
  <si>
    <t>targeted shelter (Herttoniemi shelter - only walk in shelter for Men in Helsinki)</t>
  </si>
  <si>
    <t>Targeted in shelter</t>
  </si>
  <si>
    <t>General resident born in the same month VS homeless (no overlap)</t>
  </si>
  <si>
    <t>uHR</t>
  </si>
  <si>
    <t>421</t>
  </si>
  <si>
    <t>; Males and females</t>
  </si>
  <si>
    <t>Ivers et al</t>
  </si>
  <si>
    <t>Five-year standardised mortality ratios in a cohort of homeless people in Dublin</t>
  </si>
  <si>
    <t>Ireland</t>
  </si>
  <si>
    <t>Death in Dublin</t>
  </si>
  <si>
    <t>roofless persons and all houseless persons accommodated in emergency accommodation.</t>
  </si>
  <si>
    <t>SMR between the general dublin population and homeless</t>
  </si>
  <si>
    <t>; Males</t>
  </si>
  <si>
    <t>; Females</t>
  </si>
  <si>
    <t>111</t>
  </si>
  <si>
    <t>; Males and Females</t>
  </si>
  <si>
    <t>Beijer et al</t>
  </si>
  <si>
    <t>Mortality and causes of death among homeless women and men in Stockholm</t>
  </si>
  <si>
    <t>Sweden</t>
  </si>
  <si>
    <t>Homeless</t>
  </si>
  <si>
    <t>people without a residence, owned or rented, thus having no fixed address, and, consequently, having to rely on tem_x0002_porary housing options, or living rough. Persons in shelters and temporarily living in institutions are also included</t>
  </si>
  <si>
    <t>general population in Stockholm County in 2000</t>
  </si>
  <si>
    <t>Risk factors among mortality in homeless population</t>
  </si>
  <si>
    <t>331</t>
  </si>
  <si>
    <t>Hakansson and Berglund</t>
  </si>
  <si>
    <t>All-cause mortality in criminal justice clients with substance use problems—A prospective follow-up study</t>
  </si>
  <si>
    <t>criminal justice clients with substance use problems</t>
  </si>
  <si>
    <t>Substance misuse (drug/alcohol)</t>
  </si>
  <si>
    <t>Interviews, self-report?</t>
  </si>
  <si>
    <t>Surviving VS deceased</t>
  </si>
  <si>
    <t>demographic data (included age and sex), Lifetime history of psychiatric problems, Lifetime history of substance use (&gt;6 months), Criminal characteristics</t>
  </si>
  <si>
    <t>1121</t>
  </si>
  <si>
    <t>Gaber et al</t>
  </si>
  <si>
    <t>Excess mortality among people in homelessness with substance use disorders: A Swedish cohort study</t>
  </si>
  <si>
    <t>Swedish National Addiction Care Quality Register</t>
  </si>
  <si>
    <t xml:space="preserve">Homelessness </t>
  </si>
  <si>
    <t>Capelastegui et al</t>
  </si>
  <si>
    <t>Making the invisible visible: using national surveillance data to identify people experiencing homelessness in England with COVID-19</t>
  </si>
  <si>
    <t>UK</t>
  </si>
  <si>
    <t>COVID-19 &amp; people experiencing homelessness</t>
  </si>
  <si>
    <t>COVID-19</t>
  </si>
  <si>
    <t>no fixed abode, temporary accommodation and shelter - such as hostels, as well as addresses temporarily used for this purpose, such as night shelters and hotels procured for accommodation under the ‘Everyone In’ campaign.</t>
  </si>
  <si>
    <t>Administrative records (UKHSA national COVID-19 dataset)</t>
  </si>
  <si>
    <t>60 day mortality: PEH VS total national COVID case data for England</t>
  </si>
  <si>
    <t>241</t>
  </si>
  <si>
    <t>Clements et al</t>
  </si>
  <si>
    <t>Self-harm in people experiencing homelessness: Investigation of incidence, characteristics and outcomes using data from the Multicentre Study of Self-Harm in England</t>
  </si>
  <si>
    <t>Presented to hospital following self-harm age 16 yrs over</t>
  </si>
  <si>
    <t>Self-harm</t>
  </si>
  <si>
    <t>sofa surfers, sleeping rough, unsheltered, people living in temporary or unsuitable accommodation, no fixed abode</t>
  </si>
  <si>
    <t>Self-report, administrative record</t>
  </si>
  <si>
    <t>Homeless VS domiciled</t>
  </si>
  <si>
    <t>alcohol, drug and employment problems, age, gender, a history of previous self-harm, method of self-harm and current receipt of psychiatric care.</t>
  </si>
  <si>
    <t>271</t>
  </si>
  <si>
    <t>Demakakos et al</t>
  </si>
  <si>
    <t>Lifetime prevalence of homelessness in housed people aged 55-79 years in England: Its childhood correlates and association with mortality over 10 years of follow-up</t>
  </si>
  <si>
    <t>community-dwelling older adults</t>
  </si>
  <si>
    <t>homeless for 1 months or more in their life</t>
  </si>
  <si>
    <t>self-report (interview)</t>
  </si>
  <si>
    <t>Never and ever homeless for 1 month or more</t>
  </si>
  <si>
    <t>age, sex, education and total net non-pension household wealth.</t>
  </si>
  <si>
    <t>281</t>
  </si>
  <si>
    <t>Dibben et al</t>
  </si>
  <si>
    <t>Differences in 5-year survival after a 'homeless' or 'housed' drugs-related hospital admission: a study of 15--30-year olds in Scotland</t>
  </si>
  <si>
    <t>Both - Prospectively extraxt the data, retrospectively look at data before death</t>
  </si>
  <si>
    <t>Drugs-related hospital admission (15 - 30 yrs)</t>
  </si>
  <si>
    <t>no fixed abode - a proxy indicator for the extreme end of homelessness, those who are roofless or who had only temporary shelter</t>
  </si>
  <si>
    <t>Administrative record (hospital)</t>
  </si>
  <si>
    <t>Internal (within the selected population, they split the data into; alive at end of 5 years of study. Of those died, with no hospital admission within 3 years of death; Of those died, hospital admission (but not homeless) within 3 years of death; Of those died,  had a homeless admission within 3 years of death)</t>
  </si>
  <si>
    <t>No - I won't call drug misuse socioeconomically disadvantaged</t>
  </si>
  <si>
    <t>341</t>
  </si>
  <si>
    <t>Haw, Hawton and Casey</t>
  </si>
  <si>
    <t>Deliberate self-harm patients of no fixed abode: A study of characteristics and subsequent deaths in patients presenting to a general hospital</t>
  </si>
  <si>
    <t>Presentation at general hospital following an episode of deliberate self harm [DSH], age 16 yrs or above</t>
  </si>
  <si>
    <t>patients who are sleeping rough or are living in lodging houses for the homeless and those without an address who are staying temporarily with friends or relatives are identified as being of no fixed abode.</t>
  </si>
  <si>
    <t>NFA vs domiciled patients</t>
  </si>
  <si>
    <t>911</t>
  </si>
  <si>
    <t>Tweed et al</t>
  </si>
  <si>
    <t>Premature mortality in people affected by co-occurring homelessness, justice involvement, opioid dependence, and psychosis: a retrospective cohort study using linked administrative data</t>
  </si>
  <si>
    <t>Glasgow resident 18 or above</t>
  </si>
  <si>
    <t>not spesified</t>
  </si>
  <si>
    <t>Face-to-face interview</t>
  </si>
  <si>
    <t>Homeless Only/ Homeless and other population VS Unexposed. Other defined as opioid dependence, custodial justice involvement, community justice involvement or psychosis</t>
  </si>
  <si>
    <t>age, gender, SIMD quintile, and calendar time</t>
  </si>
  <si>
    <t>981</t>
  </si>
  <si>
    <t>same comparator</t>
  </si>
  <si>
    <t>use homeless for main and types for subgroups</t>
  </si>
  <si>
    <t>White et al</t>
  </si>
  <si>
    <t>Mortality among rough sleepers, squatters, residents of homeless shelters or hotels and sofa-surfers: A pooled analysis of UK birth cohorts</t>
  </si>
  <si>
    <t>having to move out of a residence and having nowhere permanent to live (rough sleeping, hostel for homelessness or night shelter, squatting, B&amp;B hotel, sofa surfing) Taken from figure 2</t>
  </si>
  <si>
    <t>Self-reported</t>
  </si>
  <si>
    <t>sex</t>
  </si>
  <si>
    <t>; Rough sleeper vs non homeless</t>
  </si>
  <si>
    <t>; Homeless shelter  vs non homeless</t>
  </si>
  <si>
    <t>; Squatting vs non homeless</t>
  </si>
  <si>
    <t>Squatting</t>
  </si>
  <si>
    <t>; Low-cost hotel (B&amp;B, hotel) vs non homeless</t>
  </si>
  <si>
    <t>Low-cost hotel (B&amp;B, hotel)</t>
  </si>
  <si>
    <t>; Sofa surfing vs non homeless</t>
  </si>
  <si>
    <t>Sofa surfing</t>
  </si>
  <si>
    <t>781</t>
  </si>
  <si>
    <t>Roussos et al</t>
  </si>
  <si>
    <t>High levels of all-cause mortality among people who inject drugs in Greece in 2018-2022</t>
  </si>
  <si>
    <t>Greece</t>
  </si>
  <si>
    <t>Southern Europe</t>
  </si>
  <si>
    <t xml:space="preserve">English </t>
  </si>
  <si>
    <t xml:space="preserve">People who inject drugs </t>
  </si>
  <si>
    <t>Enrolled in a community-based programs, not homeless program</t>
  </si>
  <si>
    <t>Interal (Athens VS Thessaloniki)</t>
  </si>
  <si>
    <t>city, age, city##age (interaction), gender, country, daily injecting drug use, HIV status, Anti-HCV.</t>
  </si>
  <si>
    <t>101</t>
  </si>
  <si>
    <t>Baussano et al</t>
  </si>
  <si>
    <t>Predicting tuberculosis treatment outcome in a low-incidence area</t>
  </si>
  <si>
    <t>Italy</t>
  </si>
  <si>
    <t>Both (long-term residence status)</t>
  </si>
  <si>
    <t>Treatment outcome (Successful, Transferred out, Treatment failure or interrupted, Death during treatment )</t>
  </si>
  <si>
    <t>anti-tuberculosis treatment history, sex, geographic origin (EU/non-EU), case definition, treatment setting, age</t>
  </si>
  <si>
    <t>181</t>
  </si>
  <si>
    <t>Caylà et al</t>
  </si>
  <si>
    <t>Current status of treatment completion and fatality among tuberculosis patients in Spain</t>
  </si>
  <si>
    <t>Spain</t>
  </si>
  <si>
    <t>Administrative records</t>
  </si>
  <si>
    <t>Treatment outcomes including death</t>
  </si>
  <si>
    <t>uOR</t>
  </si>
  <si>
    <t>671</t>
  </si>
  <si>
    <t>Nusselder et al</t>
  </si>
  <si>
    <t>Mortality and Life Expectancy in Homeless Men and Women in Rotterdam: 2001-2010</t>
  </si>
  <si>
    <t>Netherlands</t>
  </si>
  <si>
    <t>Western Europe</t>
  </si>
  <si>
    <t>homelessness aged &gt;20</t>
  </si>
  <si>
    <t>care facilities
provide many services to homeless people (including those sleeping
rough), ranging from the provision of meals, to night-care facilities
and convalescence care for ill homeless.</t>
  </si>
  <si>
    <t>multiple - shelters and enrolled on programs</t>
  </si>
  <si>
    <t>Targeted in shelter/Enrolled in homeless programme</t>
  </si>
  <si>
    <t xml:space="preserve">general population aged &gt;20
</t>
  </si>
  <si>
    <t>921</t>
  </si>
  <si>
    <t>van Laere et al</t>
  </si>
  <si>
    <t>Shelter-based convalescence for homeless adults in Amsterdam: a descriptive study</t>
  </si>
  <si>
    <t>Homeless (Shelter-based convalescence)</t>
  </si>
  <si>
    <t>Shelter-based convalescence user</t>
  </si>
  <si>
    <t>targeted recruitment from shelter</t>
  </si>
  <si>
    <t>SMR: general asmsterdam population VS this population</t>
  </si>
  <si>
    <t>131</t>
  </si>
  <si>
    <t>Bigé et al</t>
  </si>
  <si>
    <t>Homeless Patients in the ICU: An Observational Propensity-Matched Cohort Study</t>
  </si>
  <si>
    <t>France</t>
  </si>
  <si>
    <t>Consecytive stays patient in ICU age 18 yrs or older</t>
  </si>
  <si>
    <t>Hospitalised to ICU</t>
  </si>
  <si>
    <t>living in a place of habitation that is below a minimum adequacy standard and lacking access to adequate housing” at the time of ICU admission</t>
  </si>
  <si>
    <t>Administrative record (code Z59.0)</t>
  </si>
  <si>
    <t>Homeless Admissions VS Nonhomeless Admission</t>
  </si>
  <si>
    <t>age, sex, Simplified Acute Physiology Score II, and homeless status</t>
  </si>
  <si>
    <t>261</t>
  </si>
  <si>
    <t>Dauby et al</t>
  </si>
  <si>
    <t>Streptococcus pyogenes infections with limited emm-type diversity in the homeless population of Brussels, 2016-2018</t>
  </si>
  <si>
    <t>Belgium</t>
  </si>
  <si>
    <t>Streptococcus pyogenes infection</t>
  </si>
  <si>
    <t xml:space="preserve">Infection </t>
  </si>
  <si>
    <t>Self-report - they approach patients who are eligale</t>
  </si>
  <si>
    <t>Homeless VS Non-homeless</t>
  </si>
  <si>
    <t>21</t>
  </si>
  <si>
    <t>Alvarez-Uria et al</t>
  </si>
  <si>
    <t>Predictors of delayed antiretroviral therapy initiation, mortality, and loss to followup in hiv infected patients eligible for hiv treatment: Data from an HIV cohort study in India</t>
  </si>
  <si>
    <t>India</t>
  </si>
  <si>
    <t>HIV age &gt; 15 yrs</t>
  </si>
  <si>
    <t>HIV/AIDS</t>
  </si>
  <si>
    <t>Administrative record (routine clinical data)</t>
  </si>
  <si>
    <t>Factors associated with antiretroviral therapy initiation, death before antiretroviral therapy initiation, and loss to follow-up</t>
  </si>
  <si>
    <t>31</t>
  </si>
  <si>
    <t>Natural history and factors associated with early and delayed mortality in HIV-infected patients treated of tuberculosis under directly observed treatment short-course strategy: A prospective cohort study in India</t>
  </si>
  <si>
    <t xml:space="preserve">HIV with suspicion of tuberculosis infection </t>
  </si>
  <si>
    <t>Factors associated with dealth during and after the first three months of anti-tuberculosis treatment.</t>
  </si>
  <si>
    <t>41</t>
  </si>
  <si>
    <t>Factors associated with attrition, mortality, and loss to follow up after antiretroviral therapy initiation: data from an HIV cohort study in India</t>
  </si>
  <si>
    <t>Both Retrospective from Jan 2007 to Sep 2009; Prospective from Sep 2009 to Nov 2011.</t>
  </si>
  <si>
    <t>Administrative record - routin clinical data</t>
  </si>
  <si>
    <t>This study with three groups: attrition, mortality and loss to follow up.</t>
  </si>
  <si>
    <t>age, gender, disadvantaged community, Illiteracy, marital status, living near an antiretroviral therapy (ART) centre, living near a town, poverty, CD4 before ART, anti-tuberculous treatment (ATT) 3 months before ART, ATT 3 months after ART, year of ART eligibility.</t>
  </si>
  <si>
    <t>121</t>
  </si>
  <si>
    <t>Bekele et al</t>
  </si>
  <si>
    <t>Elevated mortality and associated social determinants of health in a community-based sample of people living with HIV in Ontario, Canada: Findings from the Positive Spaces, Healthy Places (PSHP) study</t>
  </si>
  <si>
    <t>Canada</t>
  </si>
  <si>
    <t>HIV 18 yrs or older</t>
  </si>
  <si>
    <t xml:space="preserve"> For the purpose of this study, homelessness was defined as living in an emergency shelter, living in a car, living on the streets, or couch-surfing while inadequate housing was defined as living in a motel, hotel or boarding house.</t>
  </si>
  <si>
    <t>Self-reported (from the study paper)</t>
  </si>
  <si>
    <t>Mortality status at 5-year follow-up (Deceased, alive, lose to follow-up)</t>
  </si>
  <si>
    <t>381</t>
  </si>
  <si>
    <t>Honer et al</t>
  </si>
  <si>
    <t>The Hotel Study - Clinical and Health Service Effectiveness in a Cohort of Homeless or Marginally Housed Persons</t>
  </si>
  <si>
    <t>Access to care and the health care delivery system?</t>
  </si>
  <si>
    <t>Homeless or marginally housed persons identified from Single Room Occupancy Hotels (SROs, N=310) or via the Downtown Community Court (N=65). low income, large numbers of dwellings in disrepair, and high rates of subsidised housing.</t>
  </si>
  <si>
    <t>External:  Same age- and sex-specific mortality rates as the general Canadian population in 2009</t>
  </si>
  <si>
    <t>391</t>
  </si>
  <si>
    <t>; Males aged 18-24</t>
  </si>
  <si>
    <t>Hwang</t>
  </si>
  <si>
    <t>Mortality among men using homeless shelters in Toronto, Ontario</t>
  </si>
  <si>
    <t>Men 18 yrs or above who stayed at homeless shelters in 1995</t>
  </si>
  <si>
    <t>Men who used homeless shelters</t>
  </si>
  <si>
    <t>Mortality rate of men using homeless shelters in toronto with men in the general popualtion of Toronto</t>
  </si>
  <si>
    <t>392</t>
  </si>
  <si>
    <t>; Males aged 25-44</t>
  </si>
  <si>
    <t>393</t>
  </si>
  <si>
    <t>; Males aged 45-64</t>
  </si>
  <si>
    <t>401</t>
  </si>
  <si>
    <t>Hwang et al</t>
  </si>
  <si>
    <t>Mortality among residents of shelters, rooming houses, and hotels in Canada: 11 Year follow-up study</t>
  </si>
  <si>
    <t>sample of homeless and marginally housed people living in shelters, rooming houses, and hotels (age 15 or above)</t>
  </si>
  <si>
    <t>Homeless and marginally housed people living in shelters, rooming houses and hotels</t>
  </si>
  <si>
    <t>Enrolled in Canadian census mortality follow-up study - self-report homeless</t>
  </si>
  <si>
    <t>Mortality among the chort members in shelther and all census respondents in shelters</t>
  </si>
  <si>
    <t>402</t>
  </si>
  <si>
    <t>Mortality among the cohort members in shelter and all census respondents in shelters</t>
  </si>
  <si>
    <t>431</t>
  </si>
  <si>
    <t>Jones et al</t>
  </si>
  <si>
    <t>Mortality from treatable illnesses in marginally housed adults: A prospective cohort study</t>
  </si>
  <si>
    <t>No disease for popualtion</t>
  </si>
  <si>
    <t>living in precarious housing</t>
  </si>
  <si>
    <t>External: Canadian population</t>
  </si>
  <si>
    <t>SMR between the general canadian population and this population</t>
  </si>
  <si>
    <t>531</t>
  </si>
  <si>
    <t>Lemay et al</t>
  </si>
  <si>
    <t>Homelessness in Adults with Invasive Pneumococcal Disease in Calgary, Canada</t>
  </si>
  <si>
    <t>Invasive Pneumococcal Disease age 18 yrs or above</t>
  </si>
  <si>
    <t>living outside or in places not intended for human habita_x0002_tion, staying in overnight shelter, and temporary living arrangements such as jail, hotel, or with others</t>
  </si>
  <si>
    <t>Interview</t>
  </si>
  <si>
    <t>Gender, age, alcohol and drug abuse, smoking, primary diagnosis, comorbidity</t>
  </si>
  <si>
    <t>551</t>
  </si>
  <si>
    <t>Liauw et al</t>
  </si>
  <si>
    <t>Clinical Presentation and Outcome of Patients Experiencing Homelessness Presenting with ST-Elevation Myocardial Infarction</t>
  </si>
  <si>
    <t>Both (prospectively collected STEMI database, and the hospital discharge summary database)</t>
  </si>
  <si>
    <t>ST-Segment elevation myocardial infarction</t>
  </si>
  <si>
    <t>Heart issues (MI, coronary artery disease, stroke, heart failure)</t>
  </si>
  <si>
    <t>patient’s listed residence as “no fixed address” or the address of a shelter, room_x0002_ing house, or boarding home; chart documentation of homelessness or living on the street or in someone else’s home; and if the patient’s housing status was not docu_x0002_mented at the time of event, chart review for housing status was performed for the 6 months preceding and 6 months fol_x0002_lowing the index event to ascertain homelessness statu</t>
  </si>
  <si>
    <t>homelessness determined in admin records - current</t>
  </si>
  <si>
    <t>Hospital medical records &amp; self-report</t>
  </si>
  <si>
    <t>791</t>
  </si>
  <si>
    <t>; Street youth (14-25 Cohort 1: 1995-2000)</t>
  </si>
  <si>
    <t>Roy et al</t>
  </si>
  <si>
    <t>The challenge of understanding mortality changes among street youth</t>
  </si>
  <si>
    <t>Street youth (14-25 Cohort 1; 14-23 Cohort 2)</t>
  </si>
  <si>
    <t>Street-active, regular visits to all major street youth agencies</t>
  </si>
  <si>
    <t>mortality rates in Québec’s general population for the same time periods</t>
  </si>
  <si>
    <t>792</t>
  </si>
  <si>
    <t>; Street youth (14-23 Cohort 2: 2000-2003)</t>
  </si>
  <si>
    <t>881</t>
  </si>
  <si>
    <t>Smith et al</t>
  </si>
  <si>
    <t>Characteristics, clinical course, and outcomes of homeless and non-homeless patients admitted to ICU: A retrospective cohort study</t>
  </si>
  <si>
    <t>Patients admitted to ICUs</t>
  </si>
  <si>
    <t>no fixed address, a residential address corresponding to a local homeless shelter, or a dummy postal code reserved for homeless patients</t>
  </si>
  <si>
    <t xml:space="preserve">Administrative record &amp; self-report </t>
  </si>
  <si>
    <t>931</t>
  </si>
  <si>
    <t>Vila-Rodriguez et al</t>
  </si>
  <si>
    <t>The hotel study: Multimorbidity in a community sample living in a marginal housing</t>
  </si>
  <si>
    <t>Single-room occupancy hotels located in a low-income neighborhood and managed by a not for-profit housing agency.</t>
  </si>
  <si>
    <t xml:space="preserve">Targeted recruitment from single-room occupancy hotels in low-income neighbourhoods managed by housing agencey. </t>
  </si>
  <si>
    <t>Targeted in housing</t>
  </si>
  <si>
    <t>Calculate SMR between 2009 Canadian general population and this population</t>
  </si>
  <si>
    <t>1011</t>
  </si>
  <si>
    <t>Zivanovic et al</t>
  </si>
  <si>
    <t>Impact of unstable housing on all-cause mortality among persons who inject drugs</t>
  </si>
  <si>
    <t>18 yrs or older adult who ever injected illicit drugs</t>
  </si>
  <si>
    <t>Persons living primarily in single-room occupancy hotel rooms, on the street,recovert houses, transistion houses, squats, and no fixed address (from the orginal study papers)</t>
  </si>
  <si>
    <t>unstable housing in the previous six months</t>
  </si>
  <si>
    <t>Self-reported (from the orginal study papers)</t>
  </si>
  <si>
    <t>Those with unstable housing VS stable housing</t>
  </si>
  <si>
    <t xml:space="preserve">unstable housing vs stable </t>
  </si>
  <si>
    <t>HIV infection, Daily heroin injection, Daily cocaine injection</t>
  </si>
  <si>
    <t>1201</t>
  </si>
  <si>
    <t>Richard et al</t>
  </si>
  <si>
    <t>Disparities in all-cause mortality among people experiencing homelessness in Toronto, Canada during the COVID-19 pandemic: a cohort study</t>
  </si>
  <si>
    <t>shelters, physical distancing hotels, and urban encampment</t>
  </si>
  <si>
    <t>age, sex, comorbidity</t>
  </si>
  <si>
    <t>571</t>
  </si>
  <si>
    <t>Miller et al</t>
  </si>
  <si>
    <t>Trauma in adults experiencing homelessness</t>
  </si>
  <si>
    <t>Australia</t>
  </si>
  <si>
    <t>Admitted to hospital with trauma aged 18 yrs and older</t>
  </si>
  <si>
    <t>Hospitalised with trauma</t>
  </si>
  <si>
    <t>International Statistical Classification of Diseases 10th revision coding Z59.0 or 'no fixed abode' address data</t>
  </si>
  <si>
    <t>Medical records used so current</t>
  </si>
  <si>
    <t>Hospital Trauma Registry</t>
  </si>
  <si>
    <t>Homeles VS domiciled</t>
  </si>
  <si>
    <t>calculated from raw data - zero events</t>
  </si>
  <si>
    <t>MR &lt;10% so OR=RR</t>
  </si>
  <si>
    <t>851</t>
  </si>
  <si>
    <t>Seastres et al</t>
  </si>
  <si>
    <t>Long-term effects of homelessness on mortality: A 15-year Australian cohort study</t>
  </si>
  <si>
    <t>Emergency department patients</t>
  </si>
  <si>
    <t>Medical record documented their usual accommodation for at least one ED presentation as ‘no fixed abode’ or as an address that corresponded to emergency or transitional accommodation, a boarding house, or public housing were categorised into the omeless group. PLUS YM description below.</t>
  </si>
  <si>
    <t>Internal: Non-homeless ED patients</t>
  </si>
  <si>
    <t>gender, age, born in Australia, English as prefered language, being a veteran</t>
  </si>
  <si>
    <t>1022</t>
  </si>
  <si>
    <t>Zordan et al</t>
  </si>
  <si>
    <t>Premature mortality 16 years after emergency department presentation among homeless and at risk of homelessness adults: a retrospective longitudinal cohort study</t>
  </si>
  <si>
    <t>Adult patients released from metropolitan emergancy department</t>
  </si>
  <si>
    <t>patients whose medical records documented their accommodation during at least one ED presentation as ‘no fixed abode’ or as an address corresponding to emergency or transitional accommoda_x0002_tion, a boarding house or public housing, were identified and the medical record further examined to confirm the level of homelessness and classify the housing status.</t>
  </si>
  <si>
    <t>Administrative record (National death records &amp; hospital record)</t>
  </si>
  <si>
    <t>Non-homeless VS homelessness/marginal housing (3:1 ratio)</t>
  </si>
  <si>
    <t>731</t>
  </si>
  <si>
    <t>Ranzani et al</t>
  </si>
  <si>
    <t>Long-term survival and cause-specific mortality of patients newly diagnosed with tuberculosis in Sao Paulo state, Brazil, 2010-15: a population-based, longitudinal study</t>
  </si>
  <si>
    <t>Brazil</t>
  </si>
  <si>
    <t>South America</t>
  </si>
  <si>
    <t>tuberculosis</t>
  </si>
  <si>
    <t>not specifed: without a fixed, regular, and adequate
night-time residence</t>
  </si>
  <si>
    <t>internal to other cohort members</t>
  </si>
  <si>
    <t>incarceration, alcohol use, drug use, diabetes mellitus, mental disorder, age, sex, level of education, self-reported skin</t>
  </si>
  <si>
    <t>741</t>
  </si>
  <si>
    <t>The impact of being homeless on the unsuccessful outcome of treatment of pulmonary TB in Sao Paulo State, Brazil</t>
  </si>
  <si>
    <t>pulmonary Tuberculosis</t>
  </si>
  <si>
    <t>691</t>
  </si>
  <si>
    <t>Paniagua-Saldarriaga et al</t>
  </si>
  <si>
    <t>Factors Associated with Unsuccessful Outcomes of Tuberculosis Treatment in 125 Municipalities in Colombia 2014 to 2016</t>
  </si>
  <si>
    <t>Colombia</t>
  </si>
  <si>
    <t>Upper-Middle</t>
  </si>
  <si>
    <t>Tuberculosis patients</t>
  </si>
  <si>
    <t>Administrative record (presumably based on self-report)</t>
  </si>
  <si>
    <t>cohort of patients diagnosed with TB</t>
  </si>
  <si>
    <t>11</t>
  </si>
  <si>
    <t>Agarwal et al</t>
  </si>
  <si>
    <t>Homelessness and Mortality Among Persons With Tuberculosis in Texas, 2010-2017</t>
  </si>
  <si>
    <t>USA</t>
  </si>
  <si>
    <t>Without a fixed, regular, and adequate night-time residence or a primary night-time residence that was a supervised publicly or privately operated shelter, an institution that provided a temporary residence, or a public or private building not designated for, or ordinarily used as, a regular sleeping accommodation for human beings; or having no home or was alternating between multiple residences at any time during the 12 months before initiation of the TB diagnostic evaluation</t>
  </si>
  <si>
    <t>Homeless VS not homeless TB</t>
  </si>
  <si>
    <t>51</t>
  </si>
  <si>
    <t>Asaithambi et al</t>
  </si>
  <si>
    <t>Outcomes of Homeless Ischemic Stroke Patients Receiving Intravenous Thrombolysis in the United States</t>
  </si>
  <si>
    <t>Ischemic stroke 18 yrs or above</t>
  </si>
  <si>
    <t>Homeless individuals based on whether the patient was documented to be homeless at time of death or discharge</t>
  </si>
  <si>
    <t>Administrative record (Inpatient sample data)</t>
  </si>
  <si>
    <t>age, sex, race/ethnicity, coronary artery disease, atrial fibrillation, lipid disorder, tobacco use, alcohol abuse,cocaine use, methamphetamine use, opioid use, valvular heart disease, chronic kidney disease, depression, psychosis, and insurance status</t>
  </si>
  <si>
    <t>61</t>
  </si>
  <si>
    <t>Averbuch et al</t>
  </si>
  <si>
    <t>The Association Between Socioeconomic Status, Sex, Race / Ethnicity and In-Hospital Mortality Among Patients Hospitalized for Heart Failure</t>
  </si>
  <si>
    <t>Heart Failure</t>
  </si>
  <si>
    <t>Administrative record - ICD - 10 Z590 code</t>
  </si>
  <si>
    <t>In-Hospital Mortality VS Survival to Discharge</t>
  </si>
  <si>
    <t>71</t>
  </si>
  <si>
    <t>Baggett et al</t>
  </si>
  <si>
    <t>Mortality among homeless adults in Boston: Shifts in causes of death over a 15-year period</t>
  </si>
  <si>
    <t>Homeless adults 18 or above</t>
  </si>
  <si>
    <t>Both (they mentioned that they unable to distinguish currently versus formerly homeless participants)</t>
  </si>
  <si>
    <t>Enrolled in homeless programme (BHCHP)</t>
  </si>
  <si>
    <t>This study has three groups: BHCHP in 2003–08 VS General population of Massachusetts residents in 2003–08 VS BHCHP in 1988-93</t>
  </si>
  <si>
    <t>race</t>
  </si>
  <si>
    <t>72</t>
  </si>
  <si>
    <t>73</t>
  </si>
  <si>
    <t>; Males aged 65-84</t>
  </si>
  <si>
    <t>74</t>
  </si>
  <si>
    <t>; Females aged 25-44</t>
  </si>
  <si>
    <t>75</t>
  </si>
  <si>
    <t>; Females aged 45-64</t>
  </si>
  <si>
    <t>76</t>
  </si>
  <si>
    <t>; Females aged 65-84</t>
  </si>
  <si>
    <t>81</t>
  </si>
  <si>
    <t>Balla S et al</t>
  </si>
  <si>
    <t>Cardiovascular Outcomes and Rehospitalization Rates in Homeless Patients Admitted With Acute Myocardial Infarction</t>
  </si>
  <si>
    <t>Adult &gt; 18yrs with Acute myocardial infarction</t>
  </si>
  <si>
    <t>ICD-10 code Z59. 00 for Homelessness unspecified</t>
  </si>
  <si>
    <t>ICD-10 code</t>
  </si>
  <si>
    <t>91</t>
  </si>
  <si>
    <t>same exposure, overlapping samples</t>
  </si>
  <si>
    <t>; Males: NYC shelter residents vs US popn</t>
  </si>
  <si>
    <t>Barrow et al</t>
  </si>
  <si>
    <t>Mortality among homeless shelter residents in New York City</t>
  </si>
  <si>
    <t>Homeless shelther resident</t>
  </si>
  <si>
    <t>Shelter</t>
  </si>
  <si>
    <t>Both (homelss for more than hald of the previous years)</t>
  </si>
  <si>
    <t>Homeless shelter residents - 18 yrs or older</t>
  </si>
  <si>
    <t>Mortality among US homelessand New York City general population</t>
  </si>
  <si>
    <t>; Females: NYC shelter residents vs US popn</t>
  </si>
  <si>
    <t>161</t>
  </si>
  <si>
    <t>Brown et al</t>
  </si>
  <si>
    <t>Factors associated with mortality among homeless older adults in California: The HOPE HOME study</t>
  </si>
  <si>
    <t>Homeless old adults 50 years and older</t>
  </si>
  <si>
    <t>lacking a regular nighttime residence (including staying in emergency shelter or a place not meant for human habitation) or staying temporarily in an institution, losing housing within 14 days, or fleeing interpersonal violence, all without another place to stay</t>
  </si>
  <si>
    <t>Self-report, targeted in street, "low-cost mean programs", targeted shelers</t>
  </si>
  <si>
    <t>Mortality in homeless popualtion: died vs not die. SMR - this population among the general population</t>
  </si>
  <si>
    <t>Self-report/targeted in street and shelters/enrolled in homeless programme</t>
  </si>
  <si>
    <t>191</t>
  </si>
  <si>
    <t>Chandra et al</t>
  </si>
  <si>
    <t>Homelessness and Race are Mortality Predictors in US Veterans Undergoing CABG</t>
  </si>
  <si>
    <t>Coronary artery disease patients who underent surgery</t>
  </si>
  <si>
    <t>Alive VS dead</t>
  </si>
  <si>
    <t>ethnicity, age, sex, clinicopathologic factors, independence, medical history, emergency of operation.</t>
  </si>
  <si>
    <t>211</t>
  </si>
  <si>
    <t>Chang et al</t>
  </si>
  <si>
    <t>Deaths of profound despair: A retrospective cohort study of mortality among people experiencing homelessness</t>
  </si>
  <si>
    <t>Mortality in Santa Clara County - study popualtio is all deaths</t>
  </si>
  <si>
    <t>living on the street or if they had no valid living address at the time of death</t>
  </si>
  <si>
    <t>Mortality between Santa Clara County  unhoused perople and the Santa Clara County general population</t>
  </si>
  <si>
    <t>CMR</t>
  </si>
  <si>
    <t>221</t>
  </si>
  <si>
    <t>Chen et al</t>
  </si>
  <si>
    <t>Patient and social characteristics contributing to disparities in outcomes after burn injury: application of database research to minority health in the burn population</t>
  </si>
  <si>
    <t>Patients in the National Burn Repository (burn population)</t>
  </si>
  <si>
    <t>Burns</t>
  </si>
  <si>
    <t>Factors contributing to mortality</t>
  </si>
  <si>
    <t>301</t>
  </si>
  <si>
    <t>Fine et al</t>
  </si>
  <si>
    <t>Baseline Factors Associated with Mortality in Patients Who Engaged in Buprenorphine Treatment for Opioid Use Disorder: a Cohort Study</t>
  </si>
  <si>
    <t>Buprenorphine Treatment for Opioid Use Disorder (18 yrs or above)</t>
  </si>
  <si>
    <t>lack of housing, inadequate housing, homelessness, and  Inadequate housing [duplicate but different code]</t>
  </si>
  <si>
    <t>Adminstrative record</t>
  </si>
  <si>
    <t>Alive VS died</t>
  </si>
  <si>
    <t>Age, Sex, Race, Preferred language, Coronary artery disease, Cerebrovascular disease, Chronic kidney disease, Chronic lung disease, Congestive heart failure, Hepatitis C infection, HIV, Liver disease, Malignancy, Serious bacterial infection, Alcohol use disorder, Other substance use disorder, Medications, Healthcare use factors, Study entry year</t>
  </si>
  <si>
    <t>351</t>
  </si>
  <si>
    <t>Henwood, Byrne and Scriber</t>
  </si>
  <si>
    <t>Examining mortality among formerly homeless adults enrolled in Housing First: An observational study</t>
  </si>
  <si>
    <t xml:space="preserve"> formerly homeless and moved into a housing unit between 2008-2013</t>
  </si>
  <si>
    <t>Mortality rate between this population and  general population in Philadelphia</t>
  </si>
  <si>
    <t>371</t>
  </si>
  <si>
    <t>Hibbs et al</t>
  </si>
  <si>
    <t>Mortality in a cohort of homeless adults in Philadelphia</t>
  </si>
  <si>
    <t>Homeless adult (15-74 yrs)</t>
  </si>
  <si>
    <t>Found on the streets between 6pm and midnight who state they have no place to stay and no mone to pay for lodging</t>
  </si>
  <si>
    <t>Targeted in street and self report</t>
  </si>
  <si>
    <t>External (general)</t>
  </si>
  <si>
    <t xml:space="preserve">Mortality in the homeless cohort VS the general population </t>
  </si>
  <si>
    <t>411</t>
  </si>
  <si>
    <t>Causes of death in homeless adults in Boston</t>
  </si>
  <si>
    <t>Homeless (adults seen by the Boston Health Care for the Homeless Program)</t>
  </si>
  <si>
    <t>patients were homeless when first seen by primary care providers at shelters and clinics</t>
  </si>
  <si>
    <t>Self report?</t>
  </si>
  <si>
    <t>Mortality between homeless and general population</t>
  </si>
  <si>
    <t>412</t>
  </si>
  <si>
    <t>413</t>
  </si>
  <si>
    <t>414</t>
  </si>
  <si>
    <t>; Females aged 18-24</t>
  </si>
  <si>
    <t>415</t>
  </si>
  <si>
    <t xml:space="preserve">; Females aged 25-44 </t>
  </si>
  <si>
    <t>416</t>
  </si>
  <si>
    <t>441</t>
  </si>
  <si>
    <t>Kasprow, Wesley and Rosenheck</t>
  </si>
  <si>
    <t>Mortality among homeless and nonhomeless mentally ill veterans</t>
  </si>
  <si>
    <t>Male age 35 and above</t>
  </si>
  <si>
    <t>living in a shelter or having no residence</t>
  </si>
  <si>
    <t>Enrolled in homeless programme (but included some male nonhomelss treated by the stress disorder clinical teams program during the same time period)</t>
  </si>
  <si>
    <t>Internal; Cohort Mortality VS U.S. Population</t>
  </si>
  <si>
    <t>Death and surivors between non-homeless, short duration homeless, and long duration homeless</t>
  </si>
  <si>
    <t>451</t>
  </si>
  <si>
    <t>; Shelter users vs NYC residents</t>
  </si>
  <si>
    <t>Kerker et al</t>
  </si>
  <si>
    <t>A population-based assessment of the health of homeless families in New York City, 2001-2003</t>
  </si>
  <si>
    <t>family shelter user registered in the family shelter registry</t>
  </si>
  <si>
    <t>homeless adults who used the family shelter system</t>
  </si>
  <si>
    <t>General NYC adult population and adults in NYC’s 3 poorest neighborhoods</t>
  </si>
  <si>
    <t>Deaths and Mortality Rate Ratios Among Adults With Children and Children Who Used the New York City Family Shelter VS low-income abd residents in NYC</t>
  </si>
  <si>
    <t>No -  NYC residents:</t>
  </si>
  <si>
    <t>; Shelter users vs NYC low-income neighborhoods</t>
  </si>
  <si>
    <t>Yes  - NYC low-income neighborhoods</t>
  </si>
  <si>
    <t>461</t>
  </si>
  <si>
    <t>Khan et al</t>
  </si>
  <si>
    <t>Burden of Infective Endocarditis in Homeless Patients in the United States: A National Perspective</t>
  </si>
  <si>
    <t>acute or subacute endocarditis and are 18 years or older</t>
  </si>
  <si>
    <t>Endocarditis</t>
  </si>
  <si>
    <t>ICD-9 and ICD-10 codes of V60 and Z59</t>
  </si>
  <si>
    <t>Administrative record (National inpatient Sample database)</t>
  </si>
  <si>
    <t>Age, race, median income, urban/rural hospital, hos_x0002_pital bed size and selected Elixhauser comorbidities</t>
  </si>
  <si>
    <t>471</t>
  </si>
  <si>
    <t>Clinical and Economic Profile of Homeless Young Adults with Stroke in the United States, 2002-2017</t>
  </si>
  <si>
    <t>Stroke in young adults aged 18-44</t>
  </si>
  <si>
    <t>Internal (Non-homeless &amp; homeless)</t>
  </si>
  <si>
    <t>481</t>
  </si>
  <si>
    <t>Khanijow et al</t>
  </si>
  <si>
    <t>Difference in survival between housed and homeless individuals with HIV, San Francisco, 2002-2011</t>
  </si>
  <si>
    <t>HIV/AIDS age 13 yrs or older</t>
  </si>
  <si>
    <t xml:space="preserve"> homeless shelter, health care clinic, or free non- residential postal address</t>
  </si>
  <si>
    <t>Administrative record, self report (medical record at the time of HIV diagnosis)</t>
  </si>
  <si>
    <t xml:space="preserve">Homeless vs housed HIV -infected people </t>
  </si>
  <si>
    <t>491</t>
  </si>
  <si>
    <t>Kiwanuka et al</t>
  </si>
  <si>
    <t>Homelessness and Inpatient Burn Outcomes in the United States</t>
  </si>
  <si>
    <t>Burn injuries 18 yrs or above</t>
  </si>
  <si>
    <t>ICD-9 V60.0, V60.1, V60.9</t>
  </si>
  <si>
    <t>Administrative record (Nationwide Inpatient Sample)</t>
  </si>
  <si>
    <t>age, sex, race, burn depth, mechanism, payer, geography and hospital setting</t>
  </si>
  <si>
    <t>511</t>
  </si>
  <si>
    <t>Lebow et al</t>
  </si>
  <si>
    <t>AIDS among the homeless of Boston: A cohort study</t>
  </si>
  <si>
    <t>Homeless used the clinics of the Boston Health Care for the Homeless Program with AIDS</t>
  </si>
  <si>
    <t>Targeted shelters (boston health care for the homeless program(</t>
  </si>
  <si>
    <t>72 homeless with AIDS VS 1633 Boston residents reported have AIDS durning that time</t>
  </si>
  <si>
    <t>541</t>
  </si>
  <si>
    <t>Levanon Seligson et al</t>
  </si>
  <si>
    <t>Public Health and Vulnerable Populations: Morbidity and Mortality Among People Ever Incarcerated in New York City Jails, 2001 to 2005</t>
  </si>
  <si>
    <t>Age 16-89 who ever incarcerated in jail</t>
  </si>
  <si>
    <t>Incarcerated</t>
  </si>
  <si>
    <t>Single adult shelters</t>
  </si>
  <si>
    <t xml:space="preserve">External </t>
  </si>
  <si>
    <t xml:space="preserve">Ever-Incarcerated People using single adult shelters VS Ever-Incarcerated People not using single adult shelters </t>
  </si>
  <si>
    <t>age, race/ethnicity, and sex</t>
  </si>
  <si>
    <t>581</t>
  </si>
  <si>
    <t>Miller-Archie et al</t>
  </si>
  <si>
    <t>The Impact of Supportive Housing on Liver-Related Outcomes Among Persons With Hepatitis C Virus Infection</t>
  </si>
  <si>
    <t>Hepatitis C Virus (HCV) &amp; chronic homeless</t>
  </si>
  <si>
    <t>Hepatitis C virus</t>
  </si>
  <si>
    <t>History of living on the streets or in a shelter for 2 of the past 4 years, or for someone living with a disability, 12 of the past 24 months</t>
  </si>
  <si>
    <t>Enrolled in housing programme (housing, not homeless programme!)</t>
  </si>
  <si>
    <t>Housed vs unhoused homeless people</t>
  </si>
  <si>
    <t>demographics, substance use, HIV status, and pre-eligibility use of services, shelters, Medicaid, and incarceration events.</t>
  </si>
  <si>
    <t>591</t>
  </si>
  <si>
    <t>Miyawaki, Hasehawa, and Tsugawa</t>
  </si>
  <si>
    <t>Lessons from Influenza Outbreaks for Potential Impact of COVID-19 Outbreak on Hospitalizations, Ventilator Use, and Mortality Among Homeless Persons in New York State</t>
  </si>
  <si>
    <t>Hosptialisation with primary or secondary diagnosis of influenza</t>
  </si>
  <si>
    <t>Hospitalised with influenza</t>
  </si>
  <si>
    <t>Homeless status indicator reported by hospitals</t>
  </si>
  <si>
    <t>No - hospitalised population</t>
  </si>
  <si>
    <t>age, sex, race/ethnicity, primary payer, and indicator variables for 29 comorbidities included in Elixhauser Comorbidity Index.</t>
  </si>
  <si>
    <t>641</t>
  </si>
  <si>
    <t>Nicholas and Hale</t>
  </si>
  <si>
    <t>Social Security Administration Disability Programs and Individuals Facing Homeless</t>
  </si>
  <si>
    <t>Homeless + receiving disability-benefit</t>
  </si>
  <si>
    <t>Does not have a fixed, regular, and adequate nighttime residence; is at risk of losing or is expected to lose his or her current accommodations within 14 days and will not have a fixed, regular, and adequate nighttime residence
No permanent living arrangement or fixed place of residence
HUD definition: diagnosed with a physical or mental disability, is (or was) without a home, and experienced housing instability for at least 12 months either consecutively or during at least four separate occasions within the last 3 years</t>
  </si>
  <si>
    <t>External (general population)</t>
  </si>
  <si>
    <t>681</t>
  </si>
  <si>
    <t>O'Driscoll et al</t>
  </si>
  <si>
    <t>Predictors of accidental fatal drug overdose among a cohort of injection drug users</t>
  </si>
  <si>
    <t>Injection drug users</t>
  </si>
  <si>
    <t>751</t>
  </si>
  <si>
    <t>Rayburn, Pals, Wright</t>
  </si>
  <si>
    <t>Death, drugs, and disaster: Mortality among new orleans' homeless</t>
  </si>
  <si>
    <t>homeless substance-abusive adults</t>
  </si>
  <si>
    <t>Not clear - residential programme for substance-abusive adults</t>
  </si>
  <si>
    <t xml:space="preserve">general population of New Orleans
</t>
  </si>
  <si>
    <t>sex, gender</t>
  </si>
  <si>
    <t>771</t>
  </si>
  <si>
    <t>; Unsheltered popn vs gen popn</t>
  </si>
  <si>
    <t>Roncarati et al</t>
  </si>
  <si>
    <t>Mortality among unsheltered homeless adults in Boston, Massachusetts, 2000-2009</t>
  </si>
  <si>
    <t>NA</t>
  </si>
  <si>
    <t>sleeping outside for 1 or more nights during 2000 and at least 1 face-to-face encounterwith the BHCHP’s StreetTeam staff durning 2000</t>
  </si>
  <si>
    <t>Enrolled in homeless programme - primary care patients of the Boston Health care for the homeless program</t>
  </si>
  <si>
    <t>Exteral, general population and a sheltered homeless cohort.</t>
  </si>
  <si>
    <t>mortality rates in group of unsheltered in an urban setting compared to nonhomeless Massachusetts adult population and to adult homeless cohort from Boston who slept primarily in shelters.</t>
  </si>
  <si>
    <t>; Unsheltered popn vs sheltered</t>
  </si>
  <si>
    <t>801</t>
  </si>
  <si>
    <t>; Any homelessness (past 6 mo) vs non homeless</t>
  </si>
  <si>
    <t>use any homeless for main anlaysis and persistent for any subgroup</t>
  </si>
  <si>
    <t>Saitz et al</t>
  </si>
  <si>
    <t>Risk of mortality during four years after substance detoxification in urban adults</t>
  </si>
  <si>
    <t>Adult inpatients at a single urban residential detoxification unit</t>
  </si>
  <si>
    <t>one or more nights in a shelter or on the street</t>
  </si>
  <si>
    <t>Self-reported (interview)</t>
  </si>
  <si>
    <t>Risk for death among this population. SMR among the general population in the City of Boston</t>
  </si>
  <si>
    <t>811</t>
  </si>
  <si>
    <t>Schinka et al</t>
  </si>
  <si>
    <t>Mortality and cause of death in younger homeless veterans</t>
  </si>
  <si>
    <t>Younger homeless veterans 30-54 yrs</t>
  </si>
  <si>
    <t>Admitted into Veterans Affairs homelessness programs in 2000-203</t>
  </si>
  <si>
    <t>Match contol group who received medical care</t>
  </si>
  <si>
    <t>821</t>
  </si>
  <si>
    <t>; Age 55-59</t>
  </si>
  <si>
    <t>Increased mortality among older veterans admitted to VA homelessness programs</t>
  </si>
  <si>
    <t>Older veterans age 55 and older</t>
  </si>
  <si>
    <t>822</t>
  </si>
  <si>
    <r>
      <t xml:space="preserve">; Age </t>
    </r>
    <r>
      <rPr>
        <sz val="11"/>
        <rFont val="Aptos Narrow"/>
        <family val="2"/>
      </rPr>
      <t>≥</t>
    </r>
    <r>
      <rPr>
        <sz val="11"/>
        <rFont val="Aptos Narrow"/>
        <family val="2"/>
        <scheme val="minor"/>
      </rPr>
      <t>60</t>
    </r>
  </si>
  <si>
    <t>831</t>
  </si>
  <si>
    <t>Schmit et al</t>
  </si>
  <si>
    <t>Tuberculosis Transmission or Mortality Among Persons Living with HIV, USA, 2011-2016</t>
  </si>
  <si>
    <t>TB/HIV patients 15 yrs and older</t>
  </si>
  <si>
    <t xml:space="preserve">In discussion it states "recent transmission among 
PLWH reporting homelessness or substance use" - assume self -report </t>
  </si>
  <si>
    <t>TB with HIV VS TB with no HIV</t>
  </si>
  <si>
    <t>no</t>
  </si>
  <si>
    <t>841</t>
  </si>
  <si>
    <t>Schwarcz et al</t>
  </si>
  <si>
    <t>Impact of housing on the survival of persons with AIDS</t>
  </si>
  <si>
    <t>AIDS</t>
  </si>
  <si>
    <t>Medical record noted that the patient was homeless or if the address recorded as known homeless shelter, a health care clinic, or free postal address not connected to a residence</t>
  </si>
  <si>
    <t>Internal (HIV but are housed)</t>
  </si>
  <si>
    <t> </t>
  </si>
  <si>
    <t>age, gender, race, risk group, insurance, Initial AIDS diagnosis, CD4 count at diagnosis, Ever received highly active antiretroviral therapy, Ever received prophylaxis against Pneumocystis jirovecii pneumonia, Ever received prophylaxis against Mycobacterium avium complex</t>
  </si>
  <si>
    <t>861</t>
  </si>
  <si>
    <t>Skicki et al</t>
  </si>
  <si>
    <t>The Homeless Population: Medical Refugees in a Mature Trauma System</t>
  </si>
  <si>
    <t>Patients admitted to trauma centers age 15 yrs or above</t>
  </si>
  <si>
    <t>Trauma</t>
  </si>
  <si>
    <t>not stated</t>
  </si>
  <si>
    <t>age, sex, injury severity score, glasgow coma scale, SBP, injury type</t>
  </si>
  <si>
    <t>901</t>
  </si>
  <si>
    <t>; Population with lower GI bleeding: homeless vs non-homeless</t>
  </si>
  <si>
    <t>Subramanian et al</t>
  </si>
  <si>
    <t>Healthcare Disparities Among Homeless Patients Hospitalized With Gastrointestinal Bleeding: A Propensity-Matched, State-Level Analysis</t>
  </si>
  <si>
    <t>Admitted patients with acute upper or lower gastrointestinal bleeding</t>
  </si>
  <si>
    <t>acute upper or lower gastrointestinal bleeding</t>
  </si>
  <si>
    <t>homelessness determined at discharge - current</t>
  </si>
  <si>
    <t>administrative record</t>
  </si>
  <si>
    <t>902</t>
  </si>
  <si>
    <t>; Population with upper GI bleeding: homeless vs non-homeless</t>
  </si>
  <si>
    <t>Admitted patients with accute upper or lower gastrointestinal bleeding</t>
  </si>
  <si>
    <t>Gastrointestinal bleeding</t>
  </si>
  <si>
    <t>951</t>
  </si>
  <si>
    <t>Wadhera et al</t>
  </si>
  <si>
    <t>Trends, Causes, and Outcomes of Hospitalizations for Homeless Individuals</t>
  </si>
  <si>
    <t>Not disease spesific</t>
  </si>
  <si>
    <t>not specified</t>
  </si>
  <si>
    <t>Administrative record - reported by the hospital at discharge from inpatient hospitals or hospital-affiliated EDs regarding a patient’s homelessness status. Defination taken from the orginal study</t>
  </si>
  <si>
    <t>961</t>
  </si>
  <si>
    <t>Walley et al</t>
  </si>
  <si>
    <t>Recent drug use, homelessness and increased short-term mortality in HIV-infected persons with alcohol problems</t>
  </si>
  <si>
    <t>HIV infected patients with current or past alcohol problems</t>
  </si>
  <si>
    <t>having spent a night in the past 6 months in an overnight shelter or on the street.</t>
  </si>
  <si>
    <t>Mortality within the population - homeless in prior 6 months or not</t>
  </si>
  <si>
    <t>age, prior injection drug use, CD4 cell count, off antiretroviral therapy (ART) vs on ART, heavy alcohol use, heroin or cocain use</t>
  </si>
  <si>
    <t>1031</t>
  </si>
  <si>
    <t>Health and Retirement Study</t>
  </si>
  <si>
    <t xml:space="preserve">Survey responders were asked “Have you ever been homeless or lived in a shelter?” </t>
  </si>
  <si>
    <t xml:space="preserve">Ever homeless or lived in a shelter vs never homeless </t>
  </si>
  <si>
    <t>1051</t>
  </si>
  <si>
    <t>Sadowski et al</t>
  </si>
  <si>
    <t>Effect of a Housing and Case Management Program on Emergency Department Visits and Hospitalizations Among Chronically Ill Homeless Adults A Randomized Trial</t>
  </si>
  <si>
    <t>RCT</t>
  </si>
  <si>
    <t>social worker–referred homeless adults with chronic medical illnesses</t>
  </si>
  <si>
    <t>chronic medical illnesses</t>
  </si>
  <si>
    <t>usual care patients would typically be provided transportation to an overnight shelter if no other accommodation could be arranged before discharge. </t>
  </si>
  <si>
    <t>Intervention received case management services from the on-site intervention social worker, including plans for discharge to a respite care facility for transitional care between hospitalization and stable housing vs usual care (referred back to the original hospital social worker and re_x0002_ceived the usual discharge planning services with no continued relationship after hospital discharge)</t>
  </si>
  <si>
    <t>1071</t>
  </si>
  <si>
    <t>Courtepatte et al</t>
  </si>
  <si>
    <t>Differences in Risks for Recurrent Injury and Death Among Survivors of Violence by Homeless Status</t>
  </si>
  <si>
    <t>presented to the ED for a violent penetrating (gunshot or stab) injury</t>
  </si>
  <si>
    <t>age, race/ethnicity, and gender</t>
  </si>
  <si>
    <t>1081</t>
  </si>
  <si>
    <t>Decker et al</t>
  </si>
  <si>
    <t>Housing Status Changes Are Associated With Cancer Outcomes Among US Veterans</t>
  </si>
  <si>
    <t xml:space="preserve"> patients who receive care from the US Department of Veterans Affairs (VA) health system for colorectal, breast, or lung cancer</t>
  </si>
  <si>
    <t>any indicators of homelessness</t>
  </si>
  <si>
    <t>age at diagnosis, sex, stage at diagnosis, race, ethnicity, marital status, facility location, and comorbidities</t>
  </si>
  <si>
    <t>1082</t>
  </si>
  <si>
    <t>1083</t>
  </si>
  <si>
    <t>1091</t>
  </si>
  <si>
    <t xml:space="preserve"> Association of Housing Status with Types of Operations and Postoperative Health Care Utilization</t>
  </si>
  <si>
    <t>patients 18 and over who underwent any operation performed in an operating room that required inpatient admission</t>
  </si>
  <si>
    <t>housing status was entered as “homeless”</t>
  </si>
  <si>
    <t>age, sex, insurance status, ASA class, and preoperative ICD-10 Diagnosis Group</t>
  </si>
  <si>
    <t>1151</t>
  </si>
  <si>
    <t>Koyama et al</t>
  </si>
  <si>
    <t>Homelessness and Risk of End-Stage Kidney Disease and Death in Veterans With Chronic Kidney Disease</t>
  </si>
  <si>
    <t>veterans in the Veterans Health Administration with incident stage 3  to 5 CKD</t>
  </si>
  <si>
    <t>history of homeless</t>
  </si>
  <si>
    <t>age, sex, race, ethnicity, eGFR, BMI&lt; CCI score, depression, hypertension, angiotensin-converting-enzyme inhibitor use, angiotensin, statin use, smoking status, usbstance use, alcohol use disorder, psychosis and adnemia</t>
  </si>
  <si>
    <t>1191</t>
  </si>
  <si>
    <t>Park et al</t>
  </si>
  <si>
    <t>Unhoused and Injured: Injury Characteristics and Outcomes in Unhoused Trauma Patients</t>
  </si>
  <si>
    <t>All adult patients (age &gt;17 y) who presented to the emergency department with traumatic injuries</t>
  </si>
  <si>
    <t>unhoused</t>
  </si>
  <si>
    <t xml:space="preserve">Mortality compared between unhoused and housed underinsured </t>
  </si>
  <si>
    <t>Yes they are housed underinsured</t>
  </si>
  <si>
    <t>age, gender, race, ISS, and underinsured status.</t>
  </si>
  <si>
    <t>MASTER(high/low)</t>
  </si>
  <si>
    <t>STUDY_TYPE_CAT</t>
  </si>
  <si>
    <t>No of periods of homelessness (if missing code as 999)</t>
  </si>
  <si>
    <t>CURRENT_HOMELESS_CAT</t>
  </si>
  <si>
    <t>METHOD_HOMELESS_CAT</t>
  </si>
  <si>
    <t>COMPARATOR_CAT</t>
  </si>
  <si>
    <t>SOCIO_DISADV</t>
  </si>
  <si>
    <t>Years of recuitment</t>
  </si>
  <si>
    <t>Follow-up period</t>
  </si>
  <si>
    <t>sample size</t>
  </si>
  <si>
    <t>No. in homeless group</t>
  </si>
  <si>
    <t>No. of homeless included in analysis</t>
  </si>
  <si>
    <t>No. in comparator group</t>
  </si>
  <si>
    <t>No. in comparator group included in analysis</t>
  </si>
  <si>
    <t>sex (1=M, 2=F,3=both)</t>
  </si>
  <si>
    <t>Males (% only)</t>
  </si>
  <si>
    <t>Age</t>
  </si>
  <si>
    <t xml:space="preserve">Deaths in homeless group </t>
  </si>
  <si>
    <t xml:space="preserve">Deaths in comparator group </t>
  </si>
  <si>
    <t>if &gt;1 row per study, reason why</t>
  </si>
  <si>
    <t>homeless deaths</t>
  </si>
  <si>
    <t>homeless denom</t>
  </si>
  <si>
    <t>comparator deaths</t>
  </si>
  <si>
    <t xml:space="preserve">comparator denom </t>
  </si>
  <si>
    <t>homeless mortality rates</t>
  </si>
  <si>
    <t>comparator mortality rates</t>
  </si>
  <si>
    <t>TOTAL_MR</t>
  </si>
  <si>
    <t>death rate&lt;10% (total) (1=yes)</t>
  </si>
  <si>
    <t>Homeless included in the analysis as?</t>
  </si>
  <si>
    <t>Cause-specific mortality unadjusted</t>
  </si>
  <si>
    <t>Cause-specific mortality adjusted</t>
  </si>
  <si>
    <t>CAUSES</t>
  </si>
  <si>
    <t>COD</t>
  </si>
  <si>
    <t>COD_CAT1</t>
  </si>
  <si>
    <t>COD_Top_Level</t>
  </si>
  <si>
    <t>aIRR</t>
  </si>
  <si>
    <t>LCI</t>
  </si>
  <si>
    <t>UCI</t>
  </si>
  <si>
    <t>adjusted for</t>
  </si>
  <si>
    <t xml:space="preserve">adjusted for </t>
  </si>
  <si>
    <t>Crude MR</t>
  </si>
  <si>
    <t>original effect</t>
  </si>
  <si>
    <t>final effect</t>
  </si>
  <si>
    <t>source (direct from paper/ calc from raw data)</t>
  </si>
  <si>
    <t>final effect (RR)</t>
  </si>
  <si>
    <t>diffneg</t>
  </si>
  <si>
    <t>diffpos</t>
  </si>
  <si>
    <t>lor_rr</t>
  </si>
  <si>
    <t>logrrll</t>
  </si>
  <si>
    <t>logrrul</t>
  </si>
  <si>
    <t>published</t>
  </si>
  <si>
    <t>high quality</t>
  </si>
  <si>
    <t>Enrolled in homeless programme</t>
  </si>
  <si>
    <t>Jan 2023 - Dec 2008</t>
  </si>
  <si>
    <t>N/A - death or reached Dec 2008 (median 3.3 years)</t>
  </si>
  <si>
    <t>28033 (BHCHP in 2003–08)</t>
  </si>
  <si>
    <t xml:space="preserve">The number for both comparators are not provided </t>
  </si>
  <si>
    <t>Whole: 66.4% male, 33.6% female</t>
  </si>
  <si>
    <t>Whole Mean (SD) 41.0 (12.4)
18–24 years, 3,493 (12.5%)
25–44 years, 13,805 (49.3%)
45–64 years, 9,924 (35.4%)
65–84 years, 793 (2.8%)
≥85 years, 18 (0.1%)</t>
  </si>
  <si>
    <t>100k+</t>
  </si>
  <si>
    <t>A comparator group</t>
  </si>
  <si>
    <t>Crude rate per 100,000 person-years (95% CI):
Drug overdose: 242.1 (210.1 – 274.2)
Cancer: 227.8 (196.6 – 258.9)
Heart disease: 224.4 (193.6 – 255.3)
Psychoactive substance use disorder: 109.5 (87.9 – 131.0)
Liver disease: 98.4 (78.0 – 118.8)
HIV disease: 84.0 (65.1 – 102.9)
Ill-defined conditions: 45.3 (31.5 – 59.2)
Suicide: 39.8 (26.8 – 52.8)
Transport accident: 28.7 (17.7 – 39.8)
Cerebrovascular disease: 27.6 (16.8 – 38.5)
Diabetes: 26.5 (15.9 – 37.1)
Other accidents: 25.4 (15.0 – 35.8)
Sepsis: 24.3 (14.2 – 34.5)
Homicide: 23.2 (13.3 – 33.1)
Nephritis, nephrotic syndrome, and nephrosis: 23.2 (13.3 – 33.1)
Events of undetermined intent: 23.2 (13.3 – 33.1)
Chronic lower respiratory diseases: 22.1 (12.4 – 31.8)
Viral hepatitis: 19.9 (10.7 – 29.1)
Anoxic brain injury: 13.3 (5.8 – 20.8)
Influenza and pneumonia: 12.2 (5.0 – 19.3)
Metabolic disorders: 8.8 (3.8 – 17.4)
Alcohol poisoning: 6.6 (2.4 – 14.4)
All other causes: 82.9 (64.2 – 101.7)</t>
  </si>
  <si>
    <t>Compare homeless 2003-08 VS to 1988-93 (adjusted for age and sex):
All natural cause mortality rate ratio: RR 0.85 (96% 0.75, 0.96)
All external cause mortality rate ratio: RR 1.83 (96% 1.47, 2.28)</t>
  </si>
  <si>
    <t>Drug overdose,  Cancer, Heart disease, Psychoactive substance use disorder, Liver disease, HIV disease, Ill-defined conditions, Suicide, Transport accident, Cerebrovascular disease, Diabetes, Other accidents, Sepsis, Homicide, Nephritis, nephrotic syndrome, and nephrosis, Events of undetermined intent, Chronic lower respiratory diseases, Viral hepatitis, Anoxic brain injury, Influenza and pneumonia,Metabolic disorders, Alcohol poisoning, All other causes.</t>
  </si>
  <si>
    <t>HIV disease : Females 25-44</t>
  </si>
  <si>
    <t>HIV disease</t>
  </si>
  <si>
    <t>HIV disease : Females 45-64</t>
  </si>
  <si>
    <t>HIV disease : males 25-44</t>
  </si>
  <si>
    <t>Shelter users</t>
  </si>
  <si>
    <t>1995-1997</t>
  </si>
  <si>
    <t>Mean 2.6 years</t>
  </si>
  <si>
    <t>general popualtion N not provided</t>
  </si>
  <si>
    <t>All</t>
  </si>
  <si>
    <t>Population for Toronto not reported</t>
  </si>
  <si>
    <t>All male</t>
  </si>
  <si>
    <t>Mean 36.1. Categorical age category available</t>
  </si>
  <si>
    <t>201 in total</t>
  </si>
  <si>
    <t>not provided</t>
  </si>
  <si>
    <t>Population with mortality rate</t>
  </si>
  <si>
    <t>N/A</t>
  </si>
  <si>
    <t>aids, cancer, heart disease, CV, pneumonia, liver disease, struck by vehicle, positing, other accidents, suicide, homicide, unknown</t>
  </si>
  <si>
    <t>AIDS, Males, 25-44</t>
  </si>
  <si>
    <t>Hwang, S. W. et al</t>
  </si>
  <si>
    <t>low quality</t>
  </si>
  <si>
    <t>Type unclear</t>
  </si>
  <si>
    <t>July 1988- Dec 1993</t>
  </si>
  <si>
    <t>Up to 1993</t>
  </si>
  <si>
    <t>Not reported (external data)</t>
  </si>
  <si>
    <t>68% male (11759/17282)</t>
  </si>
  <si>
    <t>18-24: 9%; 25-44: 62%; 45-64 25%; 65+ 4%</t>
  </si>
  <si>
    <t>Not reported</t>
  </si>
  <si>
    <t>A comparator</t>
  </si>
  <si>
    <t>Syndrome:Cancer:Heart disease:Cerebrovascular disease:Chronic liver disease:Pneumonia and influenz,a Chronic obstructive pulmonary disease, Homicide Suicide,Motor vehicle accident:Other injuries and poisonings:</t>
  </si>
  <si>
    <t>Acquired immunodeficiency  syndrome, Females, 25-44</t>
  </si>
  <si>
    <t>Acquired immunodeficiency  syndrome, Men 25-44</t>
  </si>
  <si>
    <t>Nov 2008 - Aug 2012</t>
  </si>
  <si>
    <t>Up to 5 years</t>
  </si>
  <si>
    <t>General population data not given</t>
  </si>
  <si>
    <t>Not given</t>
  </si>
  <si>
    <t>Female 81/371 (22%)</t>
  </si>
  <si>
    <t>Median 44 (IQR 37-51)</t>
  </si>
  <si>
    <t>31/371 (8%); male 25/31</t>
  </si>
  <si>
    <t>A comparator (vs gen pop)</t>
  </si>
  <si>
    <t>Survival analysis of illnesses amenable to treatment as risk factors of earlier mortality- HR (95% CI)
Psychotic disorder 1.18 (0.56 to 2.47) 
Mood disorder 0.88 (0.39 to 2.00) 
Stimulant dependence 0.90 (0.37 to 2.22) 
Opioid dependence 1.18 (0.56 to 2.45) 
Alcohol dependence 2.05 (0.93 to 4.53) 
HIV exposure, n= 359/371, 1.42 (0.59 to 3.41)
HCV exposure n=357/371, 1.32 (0.52 to 3.35) 
Current HCV infection n=244/371, 1.00 (0.36 to 2.78) 
Hepatic fibrosis (surrogate measure of hepatic fibrosis&gt;0.7), 353/371, 3.42 (1.63 to 7.17)
Any injection drug use, n= 366/371, 1.45 (0.65 to 3.21) 
Composite Harm Score, n= 364/371, 1.10 (0.99 to 1.23)</t>
  </si>
  <si>
    <t>Psychotic disorder, Mood disorder, Stimulant dependence, Opioid dependence, Alcohol dependence, HIV exposure, HCV exposure, Current HCV infection, Hepatic fibrosis (surrogate measure of hepatic fibrosis&gt;0.7), Any injection drug use, Composite Harm Score</t>
  </si>
  <si>
    <t>HIV exposure</t>
  </si>
  <si>
    <t>mortality rates in group of unsheltered compared to adult homeless cohort from Boston who slept primarily in shelters.</t>
  </si>
  <si>
    <t>Jan 2000- Dec 2009</t>
  </si>
  <si>
    <t>Till 2009 (3608.7 person-years with mean 8.2 years ranged from 0.1 to 9.9 yrs)</t>
  </si>
  <si>
    <t>445 Unsheltered Adult Homeless Cohort
4849033 MA 2000 Census Population ≥18 y</t>
  </si>
  <si>
    <t>445 Unsheltered Adult Homeless Cohort</t>
  </si>
  <si>
    <t>4849033 MA 2000 Census Population ≥18 y</t>
  </si>
  <si>
    <t>Unsheltered Adult Homeless Cohort: M = 322/445 (72.4%); F = 123/445 (27.6%)
Sheltered Adult Homeless Cohort: M = 18612/28033 (66.4%); F = 9421/28033 (33.6%)
General population: M = 2289671/4849033 (47.2%); F = 2559362/4849033 (52.8%)</t>
  </si>
  <si>
    <t>Unsheltered Adult Homeless Cohort: 18-44 = 248/445 (55.7%); 45-64 = 176/445 (39.6%); &gt;=65 = 21/445 (4.7%); mean 44 yrs, SD 11.4
Sheltered Adult Homeless Cohort: 18-44 = 17 298/28033 (61.8%); 45-64 = 9924/28033 (35.4%); &gt;=65 = 811/28033 (2.8%)
General population: 18-44 = 2 569 111/4849033 (53.0%); 45-64= 1 419 760/4849033 (29.3%); &gt;=65 = 860 162/4849033 (17.7%)</t>
  </si>
  <si>
    <t>Unsheltered Adult Homeless Cohort: 134/445 (30.1%)
Sheltered Adult Homeless Cohort: 1302/28033 (4.6%) - taken from the orgainal paper. NOTE: this is a comparator</t>
  </si>
  <si>
    <t>Unknown for the general MA population. Sheltered Adult Homeless Cohort: 1302/28033 (4.6%) - taken from the orgainal paper.</t>
  </si>
  <si>
    <t>unsheltered vs sheltered popn</t>
  </si>
  <si>
    <t>A comparator group - SME</t>
  </si>
  <si>
    <t>Age-standardized cause-specific MR:
SMR: unsheltered Homeless Adults vs MA Population 
Cancer 4.8 (3.1-7.3) 
Heart diseases 6.4 (3.9-9.9) 
Chronic substance use 88.9 (52.7-141.5) 
Chronic liver disease 32.2 (18.7-51.9) 
HIV/AIDS 63.8 (32.4-113.8) 
Ill-defined conditions 26.8 (9.8-59.3)
Nonpoisoning injuriesd 33.3 (20.7-51.1)
Drug overdose 4.1 (6.5-26.7)
Substance use disorder causes 43.6 (31.4-58.9)
Alcohol use disorder 110.2 (75.7-155.3) 
Opioid use disorder 15.7 (7.6-28.8)
SMR: unsheltered Homeless Adults vs Sheltered Homeless Adults 
Cancer 2.8 (1.8-4.2)
Heart diseases 2.4 (1.4-3.7)
Chronic substance use 4.2 (2.5-6.7)
Chronic liver disease 4.5 (2.6-7.3)
HIV/AIDS 63.8 3.4 (1.7-6.0)
Nonpoisoning injuriesd 7.1 (4.4-11.0) 
Drug overdose 0.9 (0.4-1.7)
Substance use disorder causes 2.5 (1.8-3.3)</t>
  </si>
  <si>
    <t xml:space="preserve">Cancer , Heart diseases , Chronic substance use , Chronic liver disease, HIV/AIDS, Ill-defined conditions, Nonpoisoning injuriesd, Drug overdose, Substance use disorder causes, Alcohol use disorder, Opioid use disorder 
</t>
  </si>
  <si>
    <t>mortality rates in group of unsheltered homeless  adults in an urban setting compared to nonhomeless Massachusetts adult population and to adult homeless cohort from Boston who slept primarily in shelters.</t>
  </si>
  <si>
    <t>unsheltered popn vs gen popn</t>
  </si>
  <si>
    <t>Jan 1996- Dec 2006</t>
  </si>
  <si>
    <t>Up to Dec 2005</t>
  </si>
  <si>
    <t>641/6558 (9.8%)</t>
  </si>
  <si>
    <t>676 (According to their figure, they added 35 homeless cases matached with other database). The analysis included 652 after exlcude missing</t>
  </si>
  <si>
    <t>5917/6558 (90.2%)</t>
  </si>
  <si>
    <t>Whole: M=5860/6558 (89.4%); F = 493/6558 (7.5%); Trans = 205/6558 (3.1%)
Homeless: M=497/641 (77.5%); F = 94/641 (14.7%); Trans = 50/641 (7.8%)
Non-Homeless: M=5363/5917 (90.6%); F = 399/5917 (6.7%); Trans = 155/5917 (2.6%)</t>
  </si>
  <si>
    <t>Whole: 13-29: 622/6558 (10.0%), 30-39: 2616/6558 (39.9%), 40-49: 2261/6558 (34.5%), 50+: 1059/6558 (16.1%)
Homeless: 13-29: 83/641 (13.0%), 30-39: 255/641 (39.8%), 40-49: 229/641 (35.7%), 50+: 74/641 (11.5%)/ 
Not-homeless: 13-29: 539 /5917 (9.1%), 30-39: 2361/5917 (39.9%), 40-49: 2032/5917 (34.3%), 50+: 985/5917 (16.7%)</t>
  </si>
  <si>
    <t>219+2/652  (not so sure, the number are not clear)</t>
  </si>
  <si>
    <t>431 (not so sure, the number are not clear)</t>
  </si>
  <si>
    <t>A covariate</t>
  </si>
  <si>
    <t>Number and percentage</t>
  </si>
  <si>
    <t>HIV, hepatitis, liver disease, septicaemia, mental illness, heart disease, pneumonia (non-aids related), non-aids cancer</t>
  </si>
  <si>
    <t>Externalr</t>
  </si>
  <si>
    <t>Jan 2001 - Oct 2007</t>
  </si>
  <si>
    <t>Till March 2008</t>
  </si>
  <si>
    <t xml:space="preserve">517 for SMR and 516 for survival analysis </t>
  </si>
  <si>
    <t>Number not provided</t>
  </si>
  <si>
    <t>Not provide for SMR
n=434 for survival analysis (homeless but not died)</t>
  </si>
  <si>
    <t>Homeless: Male n=520/629; Female n=109/629</t>
  </si>
  <si>
    <t>Mean age Female: 41.3years (SD 9.2 years) (range 19-74 years)
Mean age Male: 45.8years (SD 10.3years) (range 18-78 years)
18-29 n=36
30-36 n=163
40-49 n=220
50-59 n=153
60-67 n=57</t>
  </si>
  <si>
    <t>83/629</t>
  </si>
  <si>
    <t>Not provide for SMR
The comparator for the second analysis is not died</t>
  </si>
  <si>
    <t>Comparator for SME
Population-level for survival analysis</t>
  </si>
  <si>
    <t>Survival analysis with correction for age and sex
HIV HR: 3.5 (95% CI 2.1-5.7)
Dual diagnosis HR: 2.2 (95% CI 1.3-3.9)
Cirrhosis of the liver HR: 2.1 (95% CI 1.0-4.6)
Mental illness HR: 1.6 (95% CI 1.0-2.6)
Malignancy HR 7.8 (95% CI 3.5-17.2)</t>
  </si>
  <si>
    <t xml:space="preserve">HIV, Dual diagnosis, Cirrhosis of the liver, 
Mental illness, Malignancy </t>
  </si>
  <si>
    <t>HIV</t>
  </si>
  <si>
    <t>Current HCV infection</t>
  </si>
  <si>
    <t>Viral hepatitis</t>
  </si>
  <si>
    <t>HCV exposure</t>
  </si>
  <si>
    <t>Peak et al</t>
  </si>
  <si>
    <t>Homelessness and hepatitis A-San Diego County, 2016-2018</t>
  </si>
  <si>
    <t>People infected with hepatitis A virus</t>
  </si>
  <si>
    <t>Hepatitis A virus</t>
  </si>
  <si>
    <t>Homelessness was defined as self-reported lack of reliable housing during the 2–7 weeks before illness onset</t>
  </si>
  <si>
    <t>Historic (2-7 weeks before illness)</t>
  </si>
  <si>
    <t>Died VS not died</t>
  </si>
  <si>
    <t>2016-2018</t>
  </si>
  <si>
    <t>291/544</t>
  </si>
  <si>
    <t>253/544 (45 missing)</t>
  </si>
  <si>
    <t>253/544</t>
  </si>
  <si>
    <t>Whole: 400/589 men; 189/589 female
Homeless: 210/291 men: 81/291 female
Not homeless: 159/253 men: 94/253 female</t>
  </si>
  <si>
    <t>Whole: median age at baseline 43 y (IQR 34-52)
Homeless: 44 (35-52)
Not homeless: 42 (33-55)</t>
  </si>
  <si>
    <t>14/291</t>
  </si>
  <si>
    <t>Covariate</t>
  </si>
  <si>
    <t>OR for death from causes associated with Hep A (no adjustment): 2.51 (0.94, 7.85)</t>
  </si>
  <si>
    <t>HR adjusted for age and Hep B or C infection: 3.91 (1.14, 16.9)</t>
  </si>
  <si>
    <t xml:space="preserve"> causes associated with Hep A </t>
  </si>
  <si>
    <t xml:space="preserve">causes associated with Hep A </t>
  </si>
  <si>
    <t>age and Hep B or C infection</t>
  </si>
  <si>
    <t>VanderWeele 2050</t>
  </si>
  <si>
    <t>Hepatitis</t>
  </si>
  <si>
    <t>1996-1997 from Office for the Homeless and 1995-1996 from women’s hostel</t>
  </si>
  <si>
    <t>Until 2005</t>
  </si>
  <si>
    <t>Homeless:
1,757/2283 male
526/2283 female</t>
  </si>
  <si>
    <t>Total:
M=42.2 (range 18–92)
Male:
Mean=43.3
Women:
Mean=38.4</t>
  </si>
  <si>
    <t>421/2283</t>
  </si>
  <si>
    <t>Number not given</t>
  </si>
  <si>
    <t>A population - with RR</t>
  </si>
  <si>
    <t>calculated using the number of person-years in each sex and age-group and the death rates in Stockholm in 2000
Male:
Infection: RR = 9.5 (95% CI 5.5–15.2)
Neoplasms: RR = 1.9 (95% CI 1.4–2.4)
Diseases of blood: RR = 28.6 (95% CI 3.5–103.2)
Endocrine diseases: RR = 2.4 (95% CI 0.8–5.6)
Psychiatric diseases: RR = 13.2 (95% CI 9.5–17.9)
Nervous system: RR = 0.95 (95% CI 0.1–3.4)
Circulatory system: RR = 2.6 (95% CI 2.1–3.2)
Respiratory system: RR = 5.4 (95% CI 3.7–7.7)
Digestive system: RR = 6.3 (95% CI 4.3–9.0)
Musculoskeletal. System: RR = 3.3 (95% CI 0.1–18.6)
Genitourinary system: RR = 2.1 (95% CI 0.3–7.5)
Unclear or unknown: RR = 6.3 (95% CI 3.5–9.8)
Injury/poisoning: RR = 5.5 (95% CI 4.1–7.1), which includes
- Suicides: RR = 1.8 (95% CI 0.6–4.2)
- Undetermined intent: RR = 8.2 (95% CI 3.7–15.5)
Female:
Infection: RR = 23.5 (95% CI 6.4–60.2)
Neoplasms: RR = 1.6 (95% CI 0.7–3.2)
Diseases of blood: ---
Endocrine diseases: RR = 4.8 (95% CI 0.1–26.5)
Psychiatric diseases: RR = 15.3 (95% CI 7.0–29.0)
Nervous system: RR = 7.4 (95% CI 0.9–26.8)
Circulatory system: RR = 3.3 (95% CI 1.8–3.7)
Respiratory system: RR = 9.6 (95% CI 4.2–19.0)
Digestive system: RR = 4.5 (95% CI 0.9–13.1)
Musculoskeletal. System: ---
Genitourinary system: RR = 9.1 (95% CI 0.2–50.6)
Unclear or unknown: RR = 2.0 (95% CI 0.1–11.3)
Injury/poisoning: RR = 16.4 (95% CI 9.7–25.9), which includes
- Suicides: RR = 6.6 (95% CI 1.4–19.5)
- Undetermined intent: RR = 14.3 (95% CI 1.7–51.6)</t>
  </si>
  <si>
    <t xml:space="preserve">Infection: Neoplasms:Diseases of blood: Endocrine diseases: Psychiatric diseases: Nervous system:Circulatory system: Respiratory system: Digestive system: Musculoskeletal. System: Genitourinary system: Unclear or unknown: Injury/poisoning:, which includes
- Suicides:- Undetermined intent: </t>
  </si>
  <si>
    <t>Infection: Females</t>
  </si>
  <si>
    <t>Infection: males</t>
  </si>
  <si>
    <t>June 4, 1991 to
December 31, 2001</t>
  </si>
  <si>
    <t xml:space="preserve">The total sample size was 2735200
There are three analyses: 
First analysis Age-SMR homeless – 15100 homeless
Second analysis Age-SMR (men only) – 1358400
Thrid analysis Age-SMR (women only) – 1376800
</t>
  </si>
  <si>
    <t xml:space="preserve">There are three analyses: 
First analysis Age-SMR homeless – 15100 homeless
Second analysis Age-SMR (men only) – 10500 homeless
Thrid analysis Age-SMR (women only) – 4600 homeless
</t>
  </si>
  <si>
    <t xml:space="preserve">There are three analyses: 
First analysis Age-SMR homeless – 11820/15100 (78.3%) alive homeless is the comparator {need to add up numbers in Table 3 - 2359+921}
Second analysis Age-SMR (men only) – 151193/1358400 death is the comparator  {need to add up numbers in Table 3 - 153552 - 2359}
Thrid analysis Age-SMR (women only) – 106347/1376800 death is the comparator  {need to add up numbers in Table 3 - 107268 - 921}
</t>
  </si>
  <si>
    <t>11820, 151193, and 106347</t>
  </si>
  <si>
    <t xml:space="preserve">First analysis Age-SMR (n=15100): Men: 10500/15100 (69.5%): Female: 4600/15100 (30.5%)
Second analysis Age-SMR (men only) (n=1358400)
Thrid analysis Age-SMR (women only) (n=1376800)
</t>
  </si>
  <si>
    <t xml:space="preserve">First analysis Age-SMR (n=15100): 
Age 25-44: 6913/15100 (45.8%)
Age 45-64: 5429/15100 (36.0%)
Age ≥65: 2758/15100 (18.3%)
Second analysis Age-SMR (men only) (n=1358400):
Age 25-44: 719952/1358400 (53%)
Age 45-64: 434688/1358400 (32%)
Age ≥65: 203760/1358400 (15%)
Second analysis Age-SMR (women only) (n=1376800):
Age 25-44: 771008/1376800 (56%)
Age 45-64: 523184/1376800 (38%)
Age ≥65: 165216/1376800 (12%)
</t>
  </si>
  <si>
    <t>3280/15100 (21.7%)</t>
  </si>
  <si>
    <t xml:space="preserve">N/A for the first analysis – the comparator is alive homeless
Second analysis Age-SMR (men only) – 151193/1358400 death is the comparator
Third analysis Age-SMR (women only) – 106347/1376800 death is the comparator
</t>
  </si>
  <si>
    <t>A population level - with SMR compare to entire cohort</t>
  </si>
  <si>
    <t>Second analysis Age-SMR (men only) compare homeless to entire cohort:
Infectious diseases 2.80 (2.07 to 3.78)
Cancer 1.56 (1.44 to 1.70) 
Endocrine system diseases 2.01 (1.58 to 2.56)
Blood and blood forming organs 4.59 (2.67 to 7.87)
Mental disorders 4.82 (3.93 to 5.92)
Nervous system diseases 1.93 (1.47 to 2.54
Circulatory system diseases 1.71 (1.59 to 1.84)
Respiratory system diseases 2.56 (2.26 to 2.90) 
Digestive system diseases 3.07 (2.58 to 3.65)
Genitourinary system diseases 1.51 (1.01 to 2.26)
Musculoskeletal system diseases 2.52 (1.29 to 4.94)
Ill defined conditions 5.08 (4.01 to 6.43)
External causes 3.34 (2.92 to 3.81) 
Other and unknown§ 2.00 (0.98 to 4.07)
Smoking related 2.39 (2.18 to 2.62)
Alcohol related 6.35 (5.25 to 7.69)
Drug related 11.50 (8.79 to 15.04)
Amenable to medical intervention (&lt;75 years) 3.16 (2.72 to 3.68)
NOTE: Female also available.</t>
  </si>
  <si>
    <t xml:space="preserve">Infectious diseases 2.80 (2.07 to 3.78)
Cancer 1.56 (1.44 to 1.70) 
Endocrine system diseases 2.01 (1.58 to 2.56)
Blood and blood forming organs 4.59 (2.67 to 7.87)
Mental disorders 4.82 (3.93 to 5.92)
Nervous system diseases 1.93 (1.47 to 2.54
Circulatory system diseases 1.71 (1.59 to 1.84)
Respiratory system diseases 2.56 (2.26 to 2.90) 
Digestive system diseases 3.07 (2.58 to 3.65)
Genitourinary system diseases 1.51 (1.01 to 2.26)
Musculoskeletal system diseases 2.52 (1.29 to 4.94)
Ill defined conditions 5.08 (4.01 to 6.43)
External causes 3.34 (2.92 to 3.81) 
Other and unknown§ 2.00 (0.98 to 4.07)
Smoking related 2.39 (2.18 to 2.62)
Alcohol related 6.35 (5.25 to 7.69)
Drug related 11.50 (8.79 to 15.04)
Amenable to medical intervention (&lt;75 years) 3.16 (2.72 to 3.68)
</t>
  </si>
  <si>
    <t>Infectious diseases; Females</t>
  </si>
  <si>
    <t>Infectious diseases; Males</t>
  </si>
  <si>
    <t>1 and 5 years</t>
  </si>
  <si>
    <t>10818 male</t>
  </si>
  <si>
    <t>15–25 = 2930; &gt;25-35=4055; &gt;35-45 = 3247; &gt;45-55 = 2605; &gt;55-65 = 1527; &gt;65 = 1118</t>
  </si>
  <si>
    <t>at 1-year = 68 (18%); at 5-years = 119 (32%)</t>
  </si>
  <si>
    <t>at 1-year = 1263 (8%); at 5-years = 2382 (16%)</t>
  </si>
  <si>
    <t>5-year mortality HR (95% CI). Infections 1.49 (1.14-1.96); Respiratory  2.36 (1.48-3.74); Neoplasia  0.58 (0.21-1.56); Cardiovascular 1.59 (0.83-3.06); external 0.63 (0.23-1.72); Ill-defined 1.73 (0.69-4.37); adjusted for: incarceration, alcohol use, drug use, diabetes mellitus, mental disorder, age, sex, level of education, self-reported skin colour,  mmunosuppression from causes other than HIV infection, anatomical tuberculosis classification, and
microbiological status.</t>
  </si>
  <si>
    <t xml:space="preserve"> Infections; Respiratory; Neoplasia; Cardiovascular; external; Ill-defined </t>
  </si>
  <si>
    <t>Infections</t>
  </si>
  <si>
    <t xml:space="preserve"> incarceration, alcohol use, drug use, diabetes mellitus, mental disorder, age, sex, level of education, self-reported skin colour,  mmunosuppression from causes other than HIV infection, anatomical tuberculosis classification, and microbiological status.</t>
  </si>
  <si>
    <t>VanderWeele 2051</t>
  </si>
  <si>
    <t>2000-2003</t>
  </si>
  <si>
    <t>Till 2011 (death data)</t>
  </si>
  <si>
    <t>females: Control: 3.4% vs homeless 3.6%</t>
  </si>
  <si>
    <t>Mean (SD) Homeless: 45.1 (5.7) / Control: 45.1 (7.1)</t>
  </si>
  <si>
    <t>Hazard Ratio for Homeless Status (95% CI)
Cardiovascular system HR 2.8 (2.6-3.1)
Neoplasm HR 2.0 (1.8-2.2)
External cause HR 5.2 (4.7-5.8)
Digestive disorders HR 3.7 (3.2-4.3)
Respiratory disorders HR 3.5 (2.9-4.3)
Endocrine, nutritional, and metabolic diseases HR 2.5 (2.0-3.2)
Infectious and parasitic diseases HR 5.1 (4.2-6.4)
Most common subcategories of external causes of death Suicide HR 2.7 (2.2-3.5)
Homicide HR 7.6 (5.0-11.5)
Exposure to prescribed or illegal drugs (accidental overdose) HR 8.7 (7.1-10.6)
Transportation accidents (vehicle and pedestrian) HR 3.3 (2.5-4.2)
Non-vehicle accidents (eg, falls, drowning) HR 6.8 (5.2-9.1)</t>
  </si>
  <si>
    <t>Cardiovascular system HR 2.8 (2.6-3.1)
Neoplasm HR 2.0 (1.8-2.2)
External cause HR 5.2 (4.7-5.8)
Digestive disorders HR 3.7 (3.2-4.3)
Respiratory disorders HR 3.5 (2.9-4.3)
Endocrine, nutritional, and metabolic diseases HR 2.5 (2.0-3.2)
Infectious and parasitic diseases HR 5.1 (4.2-6.4)
Most common subcategories of external causes of death Suicide HR 2.7 (2.2-3.5)
Homicide HR 7.6 (5.0-11.5)
Exposure to prescribed or illegal drugs (accidental overdose) HR 8.7 (7.1-10.6)
Transportation accidents (vehicle and pedestrian) HR 3.3 (2.5-4.2)
Non-vehicle accidents (eg, falls, drowning) HR 6.8 (5.2-9.1)</t>
  </si>
  <si>
    <t xml:space="preserve">Infectious and parasitic diseases </t>
  </si>
  <si>
    <t>VanderWeele 2052</t>
  </si>
  <si>
    <t>Slockers et al</t>
  </si>
  <si>
    <t>Unnatural death: A major but largely preventable cause-of-death among homeless people?</t>
  </si>
  <si>
    <t>Homeless adults (20+)</t>
  </si>
  <si>
    <t>visited one or more institutions providing care to homeless people</t>
  </si>
  <si>
    <t>Current - Read codes are all 'at consultation'</t>
  </si>
  <si>
    <t>Self-report?</t>
  </si>
  <si>
    <t>This population to the general ppulation of Rotterdam</t>
  </si>
  <si>
    <t>10 years</t>
  </si>
  <si>
    <t>2130 (general population unknown)</t>
  </si>
  <si>
    <t xml:space="preserve">2126 (4 cause of death information were missing)  </t>
  </si>
  <si>
    <t>Homeless: 1870/2130 men; 260/2130 women</t>
  </si>
  <si>
    <t xml:space="preserve">mean 40.3 </t>
  </si>
  <si>
    <t>265 (analysis included 261)</t>
  </si>
  <si>
    <t>SMR (95% CI)
Infectious diseases 10.0 (5.2–17.5)
Cancer 2.0 (1.5–2.7
psychiatric disorders 7.7 (4.0 to 13.5)
cardiovascular diseases 3.7 (2.8–4.7
Respiratory diseases 3.7-(2.0–6.0)
Gastrointestinal diseases 6.6 (4.0–10.4)
Other diseases 3.0 (2.1–4.2
Unnatural death 14.8 (11.5–18.7)
Accidental poisoning 40.2 (23.8–63.6
Other accidents 9.2 (5.3–14.7
Intentional injury 14.4 (10.2–20.1)
Suicide 14.2 (9.2–20.9)</t>
  </si>
  <si>
    <t>Infectious diseases, cancer, psychiatric, cardiovascular diseases, Respiratory diseases, Gastrointestinal diseases, Other diseases, Intentional injury, suicide</t>
  </si>
  <si>
    <t>Infectious diseases</t>
  </si>
  <si>
    <t>Jan 1999 - Dec 2004</t>
  </si>
  <si>
    <t>NA - max 6 yrs (mean follow-up 33.4 months)</t>
  </si>
  <si>
    <t>Homeless: M 568/816 (69.6%); F 248/816 (30.4%)
Non-Homeless: M 23541/46431 (50.7%); F 22890/46431 (49.3%)</t>
  </si>
  <si>
    <t>Homeless: Mean 45.9 (SD 7.0)
Non-Homeless: Mean 45.5 (SD 7.5)</t>
  </si>
  <si>
    <t>They have some percentage fo 11 different causes of death by homless and non-homeless</t>
  </si>
  <si>
    <t>infections*, neoplasms, endocrine and metabolic diseases*, psychiatric diseases*, nervous system*, Cardiovascular diseases, digestive system, Symptoms not elsewhere classified, external causes, suicides, alcohol-related causes. *=zero in homeless p[opn (total of 23 deaths)</t>
  </si>
  <si>
    <t>Sepsis: Males 65-84</t>
  </si>
  <si>
    <t>Sepsis</t>
  </si>
  <si>
    <t>Nathanson  et al</t>
  </si>
  <si>
    <t>An analysis of homeless patients in the United States requiring ICU admission</t>
  </si>
  <si>
    <t>Hospitalisation to the intensive care unit, patient 18 older - results relate to those withg sepsis diagnosis with anitbiotics and a blood culture by day 2</t>
  </si>
  <si>
    <t>ICD-9 code V60.0 (lack of housing/homeless)</t>
  </si>
  <si>
    <t>Homeless VS housed</t>
  </si>
  <si>
    <t>Jan 2010 - June 2011</t>
  </si>
  <si>
    <t>Homeless: 1838/2278 80.7% male
Non-homeless: 415347/779262 53.3% male</t>
  </si>
  <si>
    <t>Mean age (SD) - age category available
Homeless 47.8 (12.0)
Non-homeless 62.8 (17.2)</t>
  </si>
  <si>
    <t>4.8% = 109</t>
  </si>
  <si>
    <t>8.4% =  65,458</t>
  </si>
  <si>
    <t>Comparator group</t>
  </si>
  <si>
    <t>The analysis comparing the sepsis diagnosis with both antibiotics and a blood culture by Day 2, between homeless patients and non-homeless patients. 
aOR =0.87 (95% CI 0.59 to 1.28) 
Adjusted marginal mortality adjusted for homeless status (present or absent), age, demographics, insurance type, Elixhauser comorbidities, pneumonia present on admission, organ supportive therapies (e.g., mechanical ventilation dialysis), and other treatments present by day 2 of the patient's hospitalization</t>
  </si>
  <si>
    <t xml:space="preserve"> sepsis </t>
  </si>
  <si>
    <t>age, demographics, insurance type, Elixhauser comorbidities, pneumonia present on admission, organ supportive therapies (e.g., mechanical ventilation dialysis), and other treatments present by day 2 of the patient's hospitalization</t>
  </si>
  <si>
    <t>raw data not available so use VanderWeele 2017</t>
  </si>
  <si>
    <t>Septicaemia</t>
  </si>
  <si>
    <t>Borgdorff</t>
  </si>
  <si>
    <t>Mortality among tuberculosis patients in the Netherlands in the period 1993–1995</t>
  </si>
  <si>
    <t>Risk factors among mortality in TB patients</t>
  </si>
  <si>
    <t>1993–1995</t>
  </si>
  <si>
    <t>1 year</t>
  </si>
  <si>
    <t>4981 (Treatment outcome available for 4340 )</t>
  </si>
  <si>
    <t>4285 {alive}</t>
  </si>
  <si>
    <t>4285 {alive - including 51 homeless}</t>
  </si>
  <si>
    <t>Whole sample
2603/4340 male
1737/4340 female</t>
  </si>
  <si>
    <t>Whole sample:
&lt;25yo: 1125/4340
25–44yo: 1842/4340
45–64yo: 679/4340
65+yo: 694/4340</t>
  </si>
  <si>
    <t>Tuberculosis death Crude HR=1.3 homeless VS non-homeless (ref)
SMR compare mortality among TB patients VS general population 8.3 (7.3-9.4) - not homeless vs non-homeless</t>
  </si>
  <si>
    <t>Tuberculosis
adjusted for sex, age, localization of tuberculosis, malignancy, diagnosis made by, and addiction to alcohol or drugs, limited to the group without human immunodeficiency virus (HIV) infection
homeless vs non-homeless aHR=1.4 (95% CI 0.4–4.8)</t>
  </si>
  <si>
    <t>TB</t>
  </si>
  <si>
    <t>sex, age, localization of tuberculosis, malignancy, diagnosis made by, and addiction to alcohol or drugs, limited to the group without human immunodeficiency virus (HIV) infection</t>
  </si>
  <si>
    <t>VanderWeele 2063</t>
  </si>
  <si>
    <t>Gromov et al</t>
  </si>
  <si>
    <t>Risk Factors of Lethal Outcomes of Tuberculosis in a Region with Low Population Density (Kamchatskiy Kray)</t>
  </si>
  <si>
    <t>Russia</t>
  </si>
  <si>
    <t>lack of a place of residence</t>
  </si>
  <si>
    <t xml:space="preserve">Died VS cured </t>
  </si>
  <si>
    <t>Jan 2015 - Dec 2016</t>
  </si>
  <si>
    <t>5 years</t>
  </si>
  <si>
    <t>died from TB</t>
  </si>
  <si>
    <t>Kurbatova</t>
  </si>
  <si>
    <t>Predictors of poor outcomes among patients treated for multidrug-resistant tuberculosis at DOTS-plus projects</t>
  </si>
  <si>
    <t>Estonia, Latvia, Philippines, Russia, Peru</t>
  </si>
  <si>
    <t>High, high, lower-Middle, upper-Middle, upper-Middle</t>
  </si>
  <si>
    <t>Multidrug-resistant Tuberculosis</t>
  </si>
  <si>
    <t>Administrative record: Electronic medical recrds</t>
  </si>
  <si>
    <t>Treatment outcome in patients with MDR-TB (Death, failure, defaulted, success) - the analysis extracted is Died VS Success</t>
  </si>
  <si>
    <t>Jan 2000 - Dec 2003</t>
  </si>
  <si>
    <t>Patients in whom treatment was successful were on treatment for median of 21 months (IQR 17–25), patients who died - 8.5 months (IQR 2– 16), patients who defaulted treatment – 8 months (IQR 3–15), and those in whom treatment failed – 13 months (IQR 7–23).</t>
  </si>
  <si>
    <t>1768 (1715 included in the analysis)</t>
  </si>
  <si>
    <t>38/1715 (2.2%). This included 282 unknown</t>
  </si>
  <si>
    <t>1677/1715 (97.8%) {inlcuded 282 unknown}</t>
  </si>
  <si>
    <t>1156 Success treatment {included 16 homeless and 190 unknown}</t>
  </si>
  <si>
    <t>Whole sample; M= 1099/1592 (69.0%); F = 493/1592 (31.0%)
Of those included in the analysis; M = 935/1356 (69.0%); F = 421/1356 (31.0%)
Note: Both included some degree of missing</t>
  </si>
  <si>
    <t xml:space="preserve">Whole sample; &lt;25yrs 634/1647 (38.5%); 25-45yrs 627/1647 (38.1%); &gt;45yrs 386/1647 (23.4%) OR median 36yrs
Of those included in the analysis; &lt;25yrs 594/1292 (46.0%); 25-45yrs 411/1292 (31.8%); &gt;45yrs 287/1292 (22.2%).
Note: Both included some degree of missing </t>
  </si>
  <si>
    <t>198 (inlcuded 39 homeless stage missing)</t>
  </si>
  <si>
    <t>Treatmenr otucome Died VS Success: Crude risk ratio for death Homeless=0.77 (95% CI 0.21–2.89); Unknown 1.19 (0.86-1.64); Non-homeless = Ref</t>
  </si>
  <si>
    <t>Pradipta et al</t>
  </si>
  <si>
    <t>Predictors for treatment outcomes among patients with drug-susceptible tuberculosis in the Netherlands: a retrospective cohort study</t>
  </si>
  <si>
    <t>drug susceptible TB</t>
  </si>
  <si>
    <t>3426 male</t>
  </si>
  <si>
    <t>18-24 = 867; 25-74 = 4,246; 75-84 = 422; &gt;=84 = 139</t>
  </si>
  <si>
    <t>Tuberculosis OR (95% CI)  2.00 (0.80, 4.99)</t>
  </si>
  <si>
    <t>Treatment outcomes of drug-resistant tuberculosis in the Netherlands, 2005-2015</t>
  </si>
  <si>
    <t>drug-resistant TB (DR-TB)</t>
  </si>
  <si>
    <t>2 years</t>
  </si>
  <si>
    <t>295 male</t>
  </si>
  <si>
    <t>18-24 = 106; 25-64=404; 64+=35</t>
  </si>
  <si>
    <t>Tb-associated mortality</t>
  </si>
  <si>
    <t>Zagdyn et al</t>
  </si>
  <si>
    <t>TB screening in HIV- infected prisoners, released prisoners and homeless persons in a multi-centre cohort study in the North-West Region of Russia</t>
  </si>
  <si>
    <t>Active tuberculosis in HIV-infected patients</t>
  </si>
  <si>
    <t>Local residents VS Liberated VS Departing VS Homeless</t>
  </si>
  <si>
    <t>Jan 2008 - Jan 2011</t>
  </si>
  <si>
    <t>Homeless, male n= 110/137 Local residents male n=1001/1570</t>
  </si>
  <si>
    <t>Mean age of total sample:
32.9 (SD=7.1)
Local residence = 33.1 years (mean) 7.9 SD
Liberated = 31.1 years (mean) 5.7 SD
Departing prison = 34.3 years (mean) 6.9 SD
Homeless = 33.0 years (mean)  5.9 SD</t>
  </si>
  <si>
    <t>46/137</t>
  </si>
  <si>
    <t>TB related deaths in:
Local residence n=305/1570
Liberated n=172/777
Departing prison n=132/404</t>
  </si>
  <si>
    <t>not available</t>
  </si>
  <si>
    <t>Predictors of TB mortality:
Homeless OR 2.01, 95% CI 1.58-2.57
Released prisoners OR 1.18, 95% CI 0.96–1.46
Those serving sentences OR 2.10, 95% CI 1.44–3.05
NOTE: This is a 4-class categorical variable and Local residents is the reference category</t>
  </si>
  <si>
    <t>Predictors of TB mortality:
Homeless OR 2.12, 95% CI 1.40-3.20
Released prisoners OR 1.65, 95% CI 1.22–2.43
Those serving sentences OR 2.23, 95% CI 1.66–3.00
NOTE: This is a 4-class categorical variable and Local residents is the reference category
Adjusted for City dewellers, unemployed, Symptoms &gt;1 year, Extrapulmonary TB, and CD4 lymphocytes &lt;200 cells/ul</t>
  </si>
  <si>
    <t>City dewellers, unemployed, Symptoms &gt;1 year, Extrapulmonary TB, and CD4 lymphocytes &lt;200 cells/ul</t>
  </si>
  <si>
    <t>Lopes VdS et al</t>
  </si>
  <si>
    <t>Factors associated with deaths by tuberculosis in the state of Mato Grosso, 2011-2020: retrospective cohort study</t>
  </si>
  <si>
    <t>COVID-19 Mortality Rates in Los Angeles County Among People Experiencing Homelessness, March 2020-February 2021</t>
  </si>
  <si>
    <t xml:space="preserve">COVID-19 among homeless age 18 or above </t>
  </si>
  <si>
    <t>Sheltered setting (emergency shelters or transitional housing), unsheltered settings (in the street, tents, vehicles, encampments) or in groups at encampments</t>
  </si>
  <si>
    <t>Case interviews, database matches against the Homeless Management Information System, medical provider reports, shelter operator or social worker reports</t>
  </si>
  <si>
    <t>Self-reported and administrative records</t>
  </si>
  <si>
    <t>General population in Los Angeles County</t>
  </si>
  <si>
    <t>COVID-19 cases and deaths among people experiencing homelessness and the general population</t>
  </si>
  <si>
    <t>March 2020 - February 2021</t>
  </si>
  <si>
    <t>60 days or up to 90 days if intubated, or if COVID-19 listed as cause on death certificate</t>
  </si>
  <si>
    <t>Whole sample (n=1142307):
Female: 579367 (50.7%)
Male: 541314 (47.4%)
Trans female: 125 (0%)
Trans male: 129 (0%)
Nonbinary/GNC: 7 (0%)
Unknown: 21 365 (1.9%)
Homeless (n=6900):
Female: 2243 (32.5%)
Male: 4583 (66.4%)
Trans female: 27 (0.4%)
Trans male: &lt;5
Nonbinary/GNC: &lt;5b
Unknown: 41 (0.6%)
Whole sample LA (n=7554336):
Female: 4890980
Male: 4760352
Total (n=9651332)</t>
  </si>
  <si>
    <t>Whole sample (n=1142307):
&lt;18: 150920 (13.2%)
18-29: 269656 (23.6%)
30-39: 204020 (17.9%)
40-54: 261483 (22.9%)
55-64: 135423 (11.9%)
≥65: 120348 (10.5%)
Unknown 457 (0%)
Homeless:
&lt;18: 406 (5.9%)
18-29: 1114 (16.1%) 
30-39: 1372 (19.9%)
40-54: 1974 (28.6%)
55-64: 1379 (20.0%)
≥65: 646 (9.4%)
Unknown 9 (0.1%)
Whole LA sample (n=7554336)
18-29: 1703423 
30-39: 1397120
40-54: 1982479
55-64: 1202639
≥65: 1268675
Total (n=7554336)</t>
  </si>
  <si>
    <t>A comparison group</t>
  </si>
  <si>
    <t>Crude COVID -19 mortality rate per 100 000 population: Homeless: 348.7; Whole LA population: 287.6</t>
  </si>
  <si>
    <t>Adjusted mortality rate for age: SMR = 2.0 (95% CI 1.7-2.2)
Adjusted for race and ethnicity: SMR = 1.4 (95% CI 1.2-1.6)
Adjusted for sex: SMR = 1.3 (95% CI 1.1-1.5)</t>
  </si>
  <si>
    <t xml:space="preserve">COVID -19 </t>
  </si>
  <si>
    <t>Testing, infection and complication rates of COVID-19 among people with a recent history of homelessness in Ontario, Canada: a retrospective cohort study</t>
  </si>
  <si>
    <t xml:space="preserve">with a recent history of homelessness as anyone eligible for Ontario health coverage who was not living in an institutionalized facility and who met the case definition of recent history of homelessness </t>
  </si>
  <si>
    <t>ICD10 codes Z590 and Z591 inclluding other codes to indicate homeless</t>
  </si>
  <si>
    <t>recent history of homelessness VS community-dwelling people</t>
  </si>
  <si>
    <t>Jan 2020 (all identified at index date)</t>
  </si>
  <si>
    <t>Males homeless 19994; Males Community-dwelling population 7125208</t>
  </si>
  <si>
    <t>Homeless median (IQR) 38 (28-52) * by age categories &lt;25, 25-39, 40-64, &gt;=65 also available; Community-dwelling population Median (IQR) 41 (23-59)</t>
  </si>
  <si>
    <t>death within 21 days of positive SARS-CoV-2 test:10/274 (0.07 per 100 person-years)</t>
  </si>
  <si>
    <t>death within 21 days of positive SARS-CoV-2 test: 730/28430 (0.01 per 100 person-years)</t>
  </si>
  <si>
    <t>HR (95% CI) =7.64 (4.09 to 14.24) (they said outcome related to COVID-19, so I think is cause-specific mortality)</t>
  </si>
  <si>
    <t>HR 5.73 (3.01–10.91) adjusted for age, sex, immigration statusi,ncome quintile, urbanicitycomorbidities , Op visits in past year, any healthcare for mental health in past year</t>
  </si>
  <si>
    <t xml:space="preserve"> COVID-19</t>
  </si>
  <si>
    <t xml:space="preserve"> age, sex, immigration statusi,ncome quintile, urbanicitycomorbidities , Op visits in past year, any healthcare for mental health in past year</t>
  </si>
  <si>
    <t>VanderWeele 2029</t>
  </si>
  <si>
    <t>Wang et al</t>
  </si>
  <si>
    <t>Heterogeneity in testing, diagnosis and outcome in SARS-CoV-2 infection across outbreak settings in the Greater Toronto Area, Canada: an observational study</t>
  </si>
  <si>
    <t>Diagnosed with covid</t>
  </si>
  <si>
    <t xml:space="preserve"> homeless shelters</t>
  </si>
  <si>
    <t xml:space="preserve">Current - as its hospital attendance/admission wiwthe a homelessness indicator at the time </t>
  </si>
  <si>
    <t>Administrative record (Public Health Information System)</t>
  </si>
  <si>
    <t>long-term care homes VS homeless shelters VS the rest of the population</t>
  </si>
  <si>
    <t>Jan 2020 - May 2020</t>
  </si>
  <si>
    <t>368 (the analysis is sex-age adjusted, therefore not included those with missing sex)</t>
  </si>
  <si>
    <t>12666 (long-term care home [n=3254] is not included in the analysis, therefore not included)</t>
  </si>
  <si>
    <t>Long-term Care home: female= 2,164/3254 (66.5%)
shelter users: female=159/368 (43.2%)
Rest of population: females=6,827/12666 (53.9%)
With some missing data, denominator calculated based on the percentage</t>
  </si>
  <si>
    <t>Long-term Care Home:
&lt;50 =20/3368
50-59 =48/3368
60-69 = 190 /3368
70-79 =592/3368
80+ =2518/3368
Shelter users:
&lt;50 =270/372
50-59 =61/372
60-69 = 23 /372
70-79 =14/372
80+ =4/372
Rest of Population:
&lt;50 =6548/12750
50-59 =2712/12750
60-69 = 1771/12750
70-79 =755/12750
80 =964/12750</t>
  </si>
  <si>
    <t>Shelter users:
n=3/372, 0.8%</t>
  </si>
  <si>
    <t>Long-term Care home:
n=918/3368, 27.3%
Rest of population:
n=516/12750, 4.0%</t>
  </si>
  <si>
    <t>Shelter users VS the rest of the population [long-term care home is not included);  Death after 
severe acute respiratory syndrome coronavirus 2 (SARS_x0002_CoV-2) infection - adjusted case fatality rate ratio 0.4 (95% CI 0.0-2.5)
Absolute value: 0.8 compared to 4.0 in the rest of the population
Relative Value: 0.2
adjusted for age, sex</t>
  </si>
  <si>
    <t>Musculoskeletal system: Males</t>
  </si>
  <si>
    <t>Musculoskeletal system diseases; Females</t>
  </si>
  <si>
    <t>Musculoskeletal system diseases; Males</t>
  </si>
  <si>
    <t>Diseases of blood: males</t>
  </si>
  <si>
    <t>Diseases of the blood and blood-forming organs</t>
  </si>
  <si>
    <t>Blood and blood forming organs; Females</t>
  </si>
  <si>
    <t>Blood and blood forming organs; Males</t>
  </si>
  <si>
    <t>Cerebrovascular disease: Males 65-84</t>
  </si>
  <si>
    <t>Cardiovascular</t>
  </si>
  <si>
    <t>Heart disease : Females 65-84</t>
  </si>
  <si>
    <t>Heart disease</t>
  </si>
  <si>
    <t>Heart disease:   Females 45-64</t>
  </si>
  <si>
    <t>Heart disease:  Females 25-44</t>
  </si>
  <si>
    <t>Heart disease:  males 25-44</t>
  </si>
  <si>
    <t>Heart disease:  males 45-64</t>
  </si>
  <si>
    <t>Heart disease: Males 65-84</t>
  </si>
  <si>
    <t>Circulatory system: Females</t>
  </si>
  <si>
    <t>Circulatory system: males</t>
  </si>
  <si>
    <t>Heart disease, Males, 25-44</t>
  </si>
  <si>
    <t>Circulatory system diseases ; Females</t>
  </si>
  <si>
    <t>Circulatory system diseases ; Males</t>
  </si>
  <si>
    <t>Heart disease, Females, 25-44</t>
  </si>
  <si>
    <t>Nanjo et al</t>
  </si>
  <si>
    <t>Prevalence, incidence, and outcomes across cardiovascular diseases in homeless individuals using national linked electronic health records</t>
  </si>
  <si>
    <t>United Kingdom</t>
  </si>
  <si>
    <t>Age 16 or above on the electronic health records and had been registered in a practice meeting research data recording standards for at least 1 year.</t>
  </si>
  <si>
    <t>With one of the following: Homeless, Housing lack, homeless single person, lack of housingm living in hostel, tramp, homeless family, living rough, living in B&amp;B accommodation, vagrant, housing lacl NOS, vagabond, Homeless - enhanced services administration, Living in temporary housing, Homeless - enhanced service completed, Sofa surfer - person of no fixed abode, Length of time homeless, Under care of homeless advocacy service</t>
  </si>
  <si>
    <t>Jan 1998- Jan 2019</t>
  </si>
  <si>
    <t>Homeless: 4975/8492 58.6% male
Housed: 18650/32134 58.0% male</t>
  </si>
  <si>
    <t>Age years (SD)
Homeless 39.0 (14.6)
Housed 38.3 (14.7)</t>
  </si>
  <si>
    <t>All cardiovascular disease – 1299/8492
Cardiac- 1002/8492
Cerebrovascular - 1512/8492
Peripheral vascular - 807/8492</t>
  </si>
  <si>
    <t>All cardiovascular disease – 3728/32134
Cardiac- 3246/32134
Cerebrovascular - 5174/32134
Peripheral vascular - 4852/32134</t>
  </si>
  <si>
    <t>1-year mortality risk for:
All cardiovascular disease - homeless VS non-homeless: aHR of 1.64 (95% CI 1.29 to 2.08) 
Cardiac- homeless VS non-homeless: aHR of 1.57 (95% CI 1.15 to 2.16) 
Cerebrovascular - homeless VS non-homeless: aHR of 1.49 (95% CI 0.9 to 2.45) 
Peripheral vascular - homeless VS non-homeless: aHR of 0.90 (95% CI 0.37 to 2.21)
Adjusted for age and sex</t>
  </si>
  <si>
    <t>All cardiovascular disease,  Cardiac- , Cerebrovascular -, Peripheral vascular -</t>
  </si>
  <si>
    <t>All cardiovascular disease</t>
  </si>
  <si>
    <t>VanderWeele 2022</t>
  </si>
  <si>
    <t>Cardiac</t>
  </si>
  <si>
    <t>VanderWeele 2023</t>
  </si>
  <si>
    <t>Peripheral vascular</t>
  </si>
  <si>
    <t>VanderWeele 2025</t>
  </si>
  <si>
    <t>VanderWeele 2026</t>
  </si>
  <si>
    <t>Heart diseases</t>
  </si>
  <si>
    <t>Cardiovascular system</t>
  </si>
  <si>
    <t>VanderWeele 2027</t>
  </si>
  <si>
    <t>Cardiovascular diseases</t>
  </si>
  <si>
    <t>Stenius-Ayoade</t>
  </si>
  <si>
    <t>01.07.2004</t>
  </si>
  <si>
    <t>Non-homeless and homeless mean: 49 years (SD 11) (same)
Categorical age group also available</t>
  </si>
  <si>
    <t>Diseases and medical Causes:
Cardiovascular: sHR 2.51 (95% CI 1.67-3.77)
Neoplasms sHR 1.98 (95% CI 1.27-3.10)
Digestive system sHR 8.22 (95% CI 4.11-16.43)
Respiritory System sHR 3.37 (95% CI 1.47-7.49)
Other deaths from medical causes sHR 5.73 (95% CI 3.11-10.54)
External causes:
Accidential poisoning sHR 25.45 (95% CI 9.19-70.48)
Other external causes sHR 6.79 (95% CI 3.81-12.09)
Unknown causes: sHR 2.41 (95% CI 0.7-7.88)
*adjusted for age
*Used Fine and Grey Hazards Model*</t>
  </si>
  <si>
    <t xml:space="preserve">Cardiovascular, Neoplasms, Digestive system, Respiritory System Other deaths from medical causes, External causes: Accidential poisoning, Other external causes, Unknown causes
</t>
  </si>
  <si>
    <t>age, educational attainment, marital status, employment and health service</t>
  </si>
  <si>
    <t>VanderWeele 2028</t>
  </si>
  <si>
    <t>Mortality by Age, Gender, and Race and Ethnicity in People Experiencing Homelessness in Boston, Massachusetts</t>
  </si>
  <si>
    <t>Cardiovascular disease, Females, 35-49</t>
  </si>
  <si>
    <t>age, sex, race, ethnicicty</t>
  </si>
  <si>
    <t>Cardiovascular disease, Females, 50-64</t>
  </si>
  <si>
    <t>Cardiovascular disease, Females, 65-79</t>
  </si>
  <si>
    <t>Cardiovascular disease, Males, 35-49</t>
  </si>
  <si>
    <t>Cardiovascular disease, Males, 50-64</t>
  </si>
  <si>
    <t>Cardiovascular disease, Males, 65-79</t>
  </si>
  <si>
    <t>Cerebrovascular disease, Females, 65-79</t>
  </si>
  <si>
    <t>Haghighat et al</t>
  </si>
  <si>
    <t>Homelessness and Incidence and Causes of Sudden Death Data From the POST SCD Study</t>
  </si>
  <si>
    <t>sudden arrhythmic death;  HOUSED VS UNHOUSED INCIDENCE RATE RATIO AGE AND SEX ADJUSTED = 8.7 (95% Ci, 2.3-33.2);  SUDDEN CARDIAC DEATHS 20.1 (9.7-41.9)</t>
  </si>
  <si>
    <t>sudden arrhythmic death</t>
  </si>
  <si>
    <t>SUDDEN CARDIAC DEATHS</t>
  </si>
  <si>
    <t>Cerebrovascular disease, Males, 25-44</t>
  </si>
  <si>
    <t>Cerebrovascular disease</t>
  </si>
  <si>
    <t>Cerebrovascular idsease, Males, 25-44</t>
  </si>
  <si>
    <t>Cerebrovascular</t>
  </si>
  <si>
    <t>VanderWeele 2024</t>
  </si>
  <si>
    <t>Liver disease, males 45-64</t>
  </si>
  <si>
    <t>Diseases of liver</t>
  </si>
  <si>
    <t>Diseases of the digestive system</t>
  </si>
  <si>
    <t>Liver disease:  Females 45-64</t>
  </si>
  <si>
    <t>Liver disease: Females 25-44</t>
  </si>
  <si>
    <t>Chronic liver disease, Males, 25-44</t>
  </si>
  <si>
    <t>Chronic liver disease, Females, 25-44</t>
  </si>
  <si>
    <t>Hepatic fibrosis</t>
  </si>
  <si>
    <t>Enrolled in housing programme</t>
  </si>
  <si>
    <t>2007-2014</t>
  </si>
  <si>
    <t>2 years (2007-2014) and 5 years (2007 - 2012)</t>
  </si>
  <si>
    <t>3109 (2yrs outcome)
2173 (5yrs outcome)</t>
  </si>
  <si>
    <t>1951 (2yrs outcome)
1312 (5yrs outcome)</t>
  </si>
  <si>
    <t>1158 (2yrs outcome)
861 (5yrs outcome)</t>
  </si>
  <si>
    <t>2 yrs outcome (n=3109)
Unplaced (homeless): 78.5% male, 21.5% female
Placed: 80.4% male, 19.6% female
5 yrs outcome not available</t>
  </si>
  <si>
    <t>2 yrs outcome (n=3109)
Unplaced (homeless): 18–44: 24.2%; 45–64: 72.6%; 65+: 3.2%
Placed: 18–44: 20.3%; 45–64: 77.0%; 65+: 2.7%
5 yrs outcome not available</t>
  </si>
  <si>
    <t>2 yrs outcome (n=3109)
Unplaced (homeless): 116/1951
5 yrs outcome (n=2173)
Unplaced (homeless): 232/1312</t>
  </si>
  <si>
    <t>2 yrs outcome (n=3109)
Placed: 45/1158
5 yrs outcome (n=2173)
Placed: 153/861</t>
  </si>
  <si>
    <t xml:space="preserve">2yrs liver-related mortality comparing placed vs unplaced: RR 0.34 (0.12-1.01)
2yrs end-stage liver disease death comparing placed vs unplaced: RR 1.03 (0.25-4.32)
</t>
  </si>
  <si>
    <t>2yrs liver-related mortality comparing placed vs unplaced: aRR 0.27 (0.09-0.83)
2yrs end-stage liver disease death comparing placed vs unplaced: aRR 0.51 (0.04-62.13)
Adjusted for demographics, substance use, HIV status, and pre-eligibility use of services, shelters, Medicaid, and incarceration events.</t>
  </si>
  <si>
    <t>liver-related, liver-disease</t>
  </si>
  <si>
    <t>liver-disease</t>
  </si>
  <si>
    <t>liver-related</t>
  </si>
  <si>
    <t>Miyawaki et al</t>
  </si>
  <si>
    <t>July 2007- June 2012</t>
  </si>
  <si>
    <t>Analysis excluded 127 patients, unknown split between homeless VS non-homeless</t>
  </si>
  <si>
    <t>not reported</t>
  </si>
  <si>
    <t>Median age (IQR) 40 years (6-66)</t>
  </si>
  <si>
    <t>18/1295</t>
  </si>
  <si>
    <t>465/18783</t>
  </si>
  <si>
    <t>5yrs end-stage liver disease death comparing placed vs unplaced: RR 1.50 (0.56-4.05)</t>
  </si>
  <si>
    <t>end-stage liver disease</t>
  </si>
  <si>
    <t>Chronic liver disease</t>
  </si>
  <si>
    <t>Liver disease</t>
  </si>
  <si>
    <t>Cirrhosis of the liver</t>
  </si>
  <si>
    <t>VanderWeele 2053</t>
  </si>
  <si>
    <t>Liver disease, Females, 35-49</t>
  </si>
  <si>
    <t>Liver disease, Females, 50-64</t>
  </si>
  <si>
    <t>Liver disease, Females, 65-79</t>
  </si>
  <si>
    <t>Liver disease, Males, 35-49</t>
  </si>
  <si>
    <t>Liver disease, Males, 50-64</t>
  </si>
  <si>
    <t>Digestive system: Females</t>
  </si>
  <si>
    <t>Digestive system: males</t>
  </si>
  <si>
    <t>Digestive system diseases; Females</t>
  </si>
  <si>
    <t>Digestive system diseases; Males</t>
  </si>
  <si>
    <t xml:space="preserve">Digestive disorders </t>
  </si>
  <si>
    <t>VanderWeele 2046</t>
  </si>
  <si>
    <t>Gastrointestinal diseases</t>
  </si>
  <si>
    <t>Digestive system</t>
  </si>
  <si>
    <t>VanderWeele 2047</t>
  </si>
  <si>
    <t>Digestive diseases</t>
  </si>
  <si>
    <t>Genitourinary system: Females</t>
  </si>
  <si>
    <t>Genitourinary system: Males</t>
  </si>
  <si>
    <t>Genitourinary system diseases ; Females</t>
  </si>
  <si>
    <t>Genitourinary system diseases ; Males</t>
  </si>
  <si>
    <t>Nervous system: Females</t>
  </si>
  <si>
    <t>Nervous system: males</t>
  </si>
  <si>
    <t>Nervous system disease; Females</t>
  </si>
  <si>
    <t>Nervous system disease; Males</t>
  </si>
  <si>
    <t>Nervous systems</t>
  </si>
  <si>
    <t>Chronic lower respiratory diseases: Males 65-84</t>
  </si>
  <si>
    <t>Diseases of the respiratory system</t>
  </si>
  <si>
    <t>Pneumonia and influenza, Males, 25-44</t>
  </si>
  <si>
    <t>Influenza and pneumonia</t>
  </si>
  <si>
    <t xml:space="preserve"> Pneumonia and influenza, Females, 25-44</t>
  </si>
  <si>
    <t xml:space="preserve"> Pneumonia and influenza, Males, 25-44</t>
  </si>
  <si>
    <t>Pneumonia (non-aids related)</t>
  </si>
  <si>
    <t>Respiratory system: Females</t>
  </si>
  <si>
    <t>Respiratory</t>
  </si>
  <si>
    <t>Respiratory system: males</t>
  </si>
  <si>
    <t>Respiratory system diseases; Females</t>
  </si>
  <si>
    <t>Respiratory system diseases; Males</t>
  </si>
  <si>
    <t>VanderWeele 2058</t>
  </si>
  <si>
    <t xml:space="preserve">Respiratory disorders </t>
  </si>
  <si>
    <t>VanderWeele 2059</t>
  </si>
  <si>
    <t>Respiratory diseases</t>
  </si>
  <si>
    <t xml:space="preserve">Respiratory system </t>
  </si>
  <si>
    <t>VanderWeele 2060</t>
  </si>
  <si>
    <t>Lower resp, Females, 65-79</t>
  </si>
  <si>
    <t>Lower resp, Males, 65-79</t>
  </si>
  <si>
    <t>Diabetes: Females 65-84</t>
  </si>
  <si>
    <t>Endocrine diseases: Females</t>
  </si>
  <si>
    <t>Endocrine diseases: males</t>
  </si>
  <si>
    <t>Endocrine system diseases; Females</t>
  </si>
  <si>
    <t>Endocrine system diseases; Males</t>
  </si>
  <si>
    <t>Endocrine, nutritional, and metabolic diseases</t>
  </si>
  <si>
    <t>VanderWeele 2039</t>
  </si>
  <si>
    <t>Endocrine and metabolic disorders</t>
  </si>
  <si>
    <t>Diabetes, Males, 65-79</t>
  </si>
  <si>
    <t>Injury/poisoning: Males</t>
  </si>
  <si>
    <t>Accidents</t>
  </si>
  <si>
    <t>External causes</t>
  </si>
  <si>
    <t>Injury/poisoning:Females</t>
  </si>
  <si>
    <t>2000-2016</t>
  </si>
  <si>
    <t>Until December 2019</t>
  </si>
  <si>
    <t>Homeless (n=3273):
male: 2126/3273 (65.0%)
female: 1144/3273 (35.0%)
unspecified: 3/3273 (&lt;0.1%)
Housed:
male: 23051/54312 (42.5%)
female: 31238/54312 (57.5%)
unspecified: 24/54312 (&lt;0.1%)
In the analysis:
Homeless (n=2781):
male: 1803/2781 (64.8%)
female: 975/2781 (35.1%)
unspecified: 3/2781 (&lt;0.1%)
Housed (n=50122):
male: 21126/50122 (42.1%)
female: 28973/50122 (57.8%)
unspecified: 23/50122 (&lt;0.1%)</t>
  </si>
  <si>
    <t>Homeless:
16–24: 1119/3251 (34.4%)
25–34: 907/3251 (27.9%)
35–54: 1114/3251 (34.3%)
≥55: 111/3251 (3.4%)
Housed:
16–24: 20004/53629 (37.4%)
25–34: 12823/53629 (23.9%)
35–54: 16718/53629 (31.2%)
≥55: 4084/53629 (7.6%)</t>
  </si>
  <si>
    <t>481/2781 (17.3%)</t>
  </si>
  <si>
    <t>5595/50122 (11.2%)</t>
  </si>
  <si>
    <t>Suicide or undetermined intent:
OR = 1.25 (95% CI 0.97−1.61)
Accidental causes:
OR = 2.93 (95% CI 2.41−3.57)
All other causes: 
OR = 1.19 (95% CI 1.06−1.35)</t>
  </si>
  <si>
    <t>Suicide or undetermined intent, Accidental causes, alcohol</t>
  </si>
  <si>
    <t>Accidental causes</t>
  </si>
  <si>
    <t>Other accidents, Males, 18-24</t>
  </si>
  <si>
    <t>Other accidents, Males, 25-44</t>
  </si>
  <si>
    <t>Other injuries and poisoning, Males 18-24</t>
  </si>
  <si>
    <t>Other injuries and poisonings, Females, 25-44</t>
  </si>
  <si>
    <t>Other injuries and poisonings, Males, 25-44</t>
  </si>
  <si>
    <t>RR also reported for those who had more than one stay in a shelter</t>
  </si>
  <si>
    <t>11 years</t>
  </si>
  <si>
    <t>size of comparator general population group  not described</t>
  </si>
  <si>
    <t>Male: 509; female:70</t>
  </si>
  <si>
    <t>SMR unintentional injury 14.6 (11.4 to 17.8) suicide 6.0 (3.9 to 8.1), natural causes 2.6 (2.3 to 2.9), unknown 62.9 (52.6 to 73.2)</t>
  </si>
  <si>
    <t>unintentional injury, suicide, natural causes, unknown</t>
  </si>
  <si>
    <t>unintentional injury</t>
  </si>
  <si>
    <t>Nonpoisoning injuries</t>
  </si>
  <si>
    <t xml:space="preserve">External cause </t>
  </si>
  <si>
    <t>VanderWeele 2041</t>
  </si>
  <si>
    <t>Other accidents (all accidents other than poisoning combined e.g. traffic accidents, accidental falls, accidental drowning, burns)</t>
  </si>
  <si>
    <t>Unnatural death</t>
  </si>
  <si>
    <t>Other external causes</t>
  </si>
  <si>
    <t>VanderWeele 2045</t>
  </si>
  <si>
    <t xml:space="preserve">Other accidents, Females, 18-34 </t>
  </si>
  <si>
    <t>Scott et al</t>
  </si>
  <si>
    <t>Without shelter, people die: Disproportionate mortality among King County's homeless population, 2009-2019</t>
  </si>
  <si>
    <t xml:space="preserve">Pedestrian </t>
  </si>
  <si>
    <t>Homicide, Males, 18-24</t>
  </si>
  <si>
    <t>Homicide</t>
  </si>
  <si>
    <t>Homicide, Males, 25-44</t>
  </si>
  <si>
    <t>Homicide, Females, 18-24</t>
  </si>
  <si>
    <t>Homicide, Females, 25-44</t>
  </si>
  <si>
    <t>Lim et al</t>
  </si>
  <si>
    <t>Risks of drug-related death, suicide, and homicide during the immediate post-release period among people released from New York city jails, 2001-2005</t>
  </si>
  <si>
    <t>At least one night of incarcertation during the study period and realeased into the community age 16-89</t>
  </si>
  <si>
    <t>At leat one night in a single-adult homeless shelter</t>
  </si>
  <si>
    <t>at least 1 night spent in a NYC single-adult homeless shelter in 2001–200  - Current</t>
  </si>
  <si>
    <t>administrative record: jail records</t>
  </si>
  <si>
    <t>jail records of death</t>
  </si>
  <si>
    <t>Spent at least 1 night in jail</t>
  </si>
  <si>
    <t>2001-2005</t>
  </si>
  <si>
    <t>18111/155272 female; 137161/155272 male</t>
  </si>
  <si>
    <t>16-24 y 49324/155272 32%
25-34 y 41498/155272 27% 
35-44 y 41968/155272 27%
45-54 y 18049/155272 12%
55-64 y 3799/155272 2%
65-89 y 634/155272 0%
(Lim 2012)</t>
  </si>
  <si>
    <t xml:space="preserve">Not reported. </t>
  </si>
  <si>
    <t>covariate</t>
  </si>
  <si>
    <t>After adjustment for age, sex, race and neighbourthood the relative risk of mortality was elevated for those with histories (At least 1 night spent in a homeless shelter) of homelessness. Relative risk (95% CI) for drug-related death = 3.4 (2.1 to 5.5); for suicide = 2.1 (1.2 to 3.4); for homicide = 0.5 (0.4, 0.7)</t>
  </si>
  <si>
    <t xml:space="preserve"> drug-related death</t>
  </si>
  <si>
    <t>homicide</t>
  </si>
  <si>
    <t>age, sex, race and neighbourthood</t>
  </si>
  <si>
    <t>VanderWeele 2048</t>
  </si>
  <si>
    <t xml:space="preserve">Homicide, Males, 18-34 </t>
  </si>
  <si>
    <t>Intentional injury</t>
  </si>
  <si>
    <t>Unintentional poisonings, Males, 18-24</t>
  </si>
  <si>
    <t>Other external causes of accidental injury</t>
  </si>
  <si>
    <t>Unintentional poisonings, Males, 25-44</t>
  </si>
  <si>
    <t xml:space="preserve">Non-vehicle accidents (eg, falls, drowning) </t>
  </si>
  <si>
    <t>VanderWeele 2042</t>
  </si>
  <si>
    <t>Accidental poisoning</t>
  </si>
  <si>
    <t>External causes: Accidential poisoning</t>
  </si>
  <si>
    <t>VanderWeele 2044</t>
  </si>
  <si>
    <t>Suicide: males 25-44</t>
  </si>
  <si>
    <t>Suicide</t>
  </si>
  <si>
    <t>Suicides: Females</t>
  </si>
  <si>
    <t>Suicides: Males</t>
  </si>
  <si>
    <t>Suicide or undetermined intent:</t>
  </si>
  <si>
    <t>Descriptive study
July 1988-Dec 2002
Mortality Study
Jan 1978-Dec 1997</t>
  </si>
  <si>
    <t>Descriptive study
NA
Mortality Study
Up till Dec 2000</t>
  </si>
  <si>
    <t>Descriptive study
8368
Mortality Study
12825 (10825 included in the survival analysis)</t>
  </si>
  <si>
    <t>Descriptive study
295/8368
Mortality Study
277/10825</t>
  </si>
  <si>
    <t>all</t>
  </si>
  <si>
    <t>Descriptive study
8073/8368
Mortality Study
10548/10825</t>
  </si>
  <si>
    <t>Descriptive study
Total - Male: 3548/8368; Female: 4820/8368
NFA – Male: 238/295; Female 57/295
Other – Male: 3310/8073; female 4763/8073
Mortality Study
Total - Male: 4486/10825; Female: 6339/10825
NFA – Male: 230/277; Female 47/277
Other – Male: 4256/10548; female 6292/10548</t>
  </si>
  <si>
    <t>Descriptive study
Total 
16-24= 3446/8368
25-34 = 2275/8368
35–54 = 2022/8368
55+ = 625/8368
NFA 
16-24= 97/295
25-34 = 115/295
35–54 = 76/295
55+ = 7/295
Domiciled
16-24= 3349/8073
25-34 = 2160/8073
35–54 = 1946/8073
55+ = 618/8073</t>
  </si>
  <si>
    <t>48 all cause (within this, 15 by suicide)</t>
  </si>
  <si>
    <t>1128 all cause (within this 278 by suicide)</t>
  </si>
  <si>
    <t>For suicide (ICD-9 codes 'suicide', 'undetermined cause' and 'accidental poisoning' combined).  Authors stated that this is standard practice in UK suicide studies.
NFA VS domiciled (ref) Hazard ratio (95% CI) = 2.20 (1.3 to 3.7)</t>
  </si>
  <si>
    <t>suicide</t>
  </si>
  <si>
    <t>Suicide, Males, 18-24</t>
  </si>
  <si>
    <t>Suicide, Males, 25-44</t>
  </si>
  <si>
    <t xml:space="preserve">Suicide </t>
  </si>
  <si>
    <t>VanderWeele 2061</t>
  </si>
  <si>
    <t>Suicides</t>
  </si>
  <si>
    <t>Beydoun et al</t>
  </si>
  <si>
    <r>
      <t xml:space="preserve">Effect of a Housing and Case Management Program on Emergency Department Visits and Hospitalizations Among Chronically Ill Homeless Adults </t>
    </r>
    <r>
      <rPr>
        <sz val="11"/>
        <color rgb="FF333333"/>
        <rFont val="Arial"/>
        <family val="2"/>
      </rPr>
      <t>A Randomized Trial</t>
    </r>
  </si>
  <si>
    <t>suicide mortality adjusting for sex at birth, age, self-reported race, marital status, and combat service and substance use disorder  HR = 1.26 (95% CI, 1.17, 1.36)</t>
  </si>
  <si>
    <t xml:space="preserve">sex at birth, age, self-reported race, marital status, and combat service and substance use disorder </t>
  </si>
  <si>
    <t>VanderWeele 2062</t>
  </si>
  <si>
    <t xml:space="preserve">Suicide, Females, 18-34 </t>
  </si>
  <si>
    <t xml:space="preserve">Suicide, Males, 18-34 </t>
  </si>
  <si>
    <t>Struck by motor vehicle, Males, 25-44</t>
  </si>
  <si>
    <t>Transport accidents</t>
  </si>
  <si>
    <t>Motor vehicle accident, Females, 25-44</t>
  </si>
  <si>
    <t>Motor vehicle accident, Males, 25-44</t>
  </si>
  <si>
    <t xml:space="preserve">Transportation accidents (vehicle and pedestrian) </t>
  </si>
  <si>
    <t>VanderWeele 2043</t>
  </si>
  <si>
    <t>External causes (falls, suicide, other eternal causes); Females</t>
  </si>
  <si>
    <t>External causes (falls, suicide, other eternal causes); Males</t>
  </si>
  <si>
    <t>external</t>
  </si>
  <si>
    <t>0..23</t>
  </si>
  <si>
    <t>VanderWeele 2040</t>
  </si>
  <si>
    <t>alcohol</t>
  </si>
  <si>
    <t>Alcohol-related</t>
  </si>
  <si>
    <t>Alcohol related; Females</t>
  </si>
  <si>
    <t>Alcohol related; Males</t>
  </si>
  <si>
    <t>Alcohol dependence</t>
  </si>
  <si>
    <t>Alcohol use disorder</t>
  </si>
  <si>
    <t>Alcohol-related causes</t>
  </si>
  <si>
    <t>Drug overdose:  Females 25-44</t>
  </si>
  <si>
    <t>Drug overdose:  Females 45-64</t>
  </si>
  <si>
    <t>Drug overdose:  males 25-44</t>
  </si>
  <si>
    <t>Drug overdose:  males 45-64</t>
  </si>
  <si>
    <t>Jan 2007- Dec 2018</t>
  </si>
  <si>
    <t>2007- Dec 2018 (to allow for a least  one year of follow-up period) Median follow-up time was 4.3 years (IQR = 5.6, 6.0)</t>
  </si>
  <si>
    <t>492/5948 (8.3%)</t>
  </si>
  <si>
    <t>The all-cause mortality analysis comparing alive to died. 92/664 (13.9*%) died patient were homeless.
The number is not given for the opioid overdose mortality analysis</t>
  </si>
  <si>
    <t>5456/5948 (non-homeless)</t>
  </si>
  <si>
    <t>572/664 (86.1%) Non-homeless in the all-cause mortality analysis.
The number is not given for the opioid overdose mortality analysis</t>
  </si>
  <si>
    <t>Whole - M 9253/13303 (69.6%); F 4050/13303 (30.4%)
Alive – M 3116/5284 (59%) 
died – M 433/664 (65.2%)</t>
  </si>
  <si>
    <t>Whole - mean 38.2 yrs (SD 13.1)
Alive – mean 37.6 SD 12.9 
died – mean 43.5 SD 14</t>
  </si>
  <si>
    <t>92/492 (18.7%)</t>
  </si>
  <si>
    <t>572/5456 (10.5%)</t>
  </si>
  <si>
    <t>opioid overdose mortality for homeless compared to housed subjects: aHR =1.77 (95%CI 1.25, 2.50), p&lt;0.001 Adjustment(Age, Sex, Race, Preferred language, Coronary artery disease, Cerebrovascular disease, Chronic kidney disease, Chronic lung disease, Congestive heart failure, Hepatitis C infection, HIV, Liver disease, Malignancy, Serious bacterial infection, Alcohol use disorder, Other substance use disorder, Medications (Anti-depressant, Anti-psychotic, Benzodiazepine, Opioid, Naloxone), Healthcare use factors (Outpatient only, Outpatient then inpatient, Inpatient only, Inpatient then outpatient), Study entry year)</t>
  </si>
  <si>
    <t>opioid overdose</t>
  </si>
  <si>
    <t>Age, Sex, Race, Preferred language, Coronary artery disease, Cerebrovascular disease, Chronic kidney disease, Chronic lung disease, Congestive heart failure, Hepatitis C infection, HIV, Liver disease, Malignancy, Serious bacterial infection, Alcohol use disorder, Other substance use disorder, Medications (Anti-depressant, Anti-psychotic, Benzodiazepine, Opioid, Naloxone), Healthcare use factors (Outpatient only, Outpatient then inpatient, Inpatient only, Inpatient then outpatient), Study entry year)</t>
  </si>
  <si>
    <t>VanderWeele 2030</t>
  </si>
  <si>
    <t>Drug related; Females</t>
  </si>
  <si>
    <t>Drug related; Males</t>
  </si>
  <si>
    <t>Any injection drug use</t>
  </si>
  <si>
    <t>Opioid dependence</t>
  </si>
  <si>
    <t>Stimulant dependence</t>
  </si>
  <si>
    <t>drug-related death</t>
  </si>
  <si>
    <t>June 1994- March 1997</t>
  </si>
  <si>
    <t>1.6 years (mean)</t>
  </si>
  <si>
    <t>1024/2761 - some unknown</t>
  </si>
  <si>
    <t>1009 {991 alive and 18 death due to overdose, also with 1 unknown}</t>
  </si>
  <si>
    <t>The comparator group is alive (n=2777) [included 991 homeless and 84 unknown]</t>
  </si>
  <si>
    <t>The comparator group is alive (n=2809) [included 1009 homeless and 87 unknown]</t>
  </si>
  <si>
    <t xml:space="preserve">Whole - 1798/2849 male; 1051/2849 female
In analytical sample – 1774/2809 men and 1035/2809 women </t>
  </si>
  <si>
    <t>mean age at baseline 36.5 y</t>
  </si>
  <si>
    <t xml:space="preserve">33 deaths (18 from drug overdose). </t>
  </si>
  <si>
    <t xml:space="preserve">35 deaths (11 from drug overdose). </t>
  </si>
  <si>
    <t xml:space="preserve">RR for death from drug overdose (no adjustment) With a home (ref) VS homeless: 2.82 (1.33, 5.97). </t>
  </si>
  <si>
    <t>RR for death from drug overdose, adjusted for age,sex, ethnicity, sexual orientation, 'speedball' [injected drug], cocaine and poppers [non-injected]: 2.30 (1.06, 5.01)</t>
  </si>
  <si>
    <t xml:space="preserve"> drug overdose</t>
  </si>
  <si>
    <t>drug overdose</t>
  </si>
  <si>
    <t>age,sex, ethnicity, sexual orientation, 'speedball' [injected drug], cocaine and poppers [non-injected]</t>
  </si>
  <si>
    <t>Chronic substance use</t>
  </si>
  <si>
    <t>Drug overdose</t>
  </si>
  <si>
    <t xml:space="preserve">Opioid use disorder </t>
  </si>
  <si>
    <t>Substance use disorder causes</t>
  </si>
  <si>
    <t>Exposure to prescribed or illegal drugs (accidental overdose)</t>
  </si>
  <si>
    <t>VanderWeele 2031</t>
  </si>
  <si>
    <t xml:space="preserve">Drug overdose, Females, 18-34 </t>
  </si>
  <si>
    <t>Drug overdose, Females, 35-49</t>
  </si>
  <si>
    <t>Drug overdose, Females, 50-64</t>
  </si>
  <si>
    <t xml:space="preserve">Drug overdose, Males, 18-34 </t>
  </si>
  <si>
    <t>Drug overdose, Males, 35-49</t>
  </si>
  <si>
    <t>Drug overdose, Males, 50-64</t>
  </si>
  <si>
    <t>Drug overdose, Males, 65-79</t>
  </si>
  <si>
    <t>Drug and alcohol</t>
  </si>
  <si>
    <t>Tsai et al</t>
  </si>
  <si>
    <t>Drug overdose deaths among homeless veterans in the United States Department of Veterans Affairs healthcare system</t>
  </si>
  <si>
    <t>Antiepileptic and sedative-hypnotic drugs</t>
  </si>
  <si>
    <t>demographic,medical, substance use and mental health characteristics.</t>
  </si>
  <si>
    <t>VanderWeele 2038</t>
  </si>
  <si>
    <t>Opioids</t>
  </si>
  <si>
    <t>VanderWeele 2032</t>
  </si>
  <si>
    <t>Opioids - natural and semisynthesic</t>
  </si>
  <si>
    <t>VanderWeele 2033</t>
  </si>
  <si>
    <t xml:space="preserve">Other drugs </t>
  </si>
  <si>
    <t>VanderWeele 2034</t>
  </si>
  <si>
    <t>Overall overdose</t>
  </si>
  <si>
    <t>VanderWeele 2035</t>
  </si>
  <si>
    <t>Psychostimulants</t>
  </si>
  <si>
    <t>VanderWeele 2036</t>
  </si>
  <si>
    <t>Synthetic drugs</t>
  </si>
  <si>
    <t>VanderWeele 2037</t>
  </si>
  <si>
    <t>Smoking related; Females</t>
  </si>
  <si>
    <r>
      <t>Toxic effect of other and unspecified substances </t>
    </r>
    <r>
      <rPr>
        <sz val="8"/>
        <color rgb="FF000000"/>
        <rFont val="Verdana"/>
        <family val="2"/>
      </rPr>
      <t> </t>
    </r>
  </si>
  <si>
    <t>Smoking related; Males</t>
  </si>
  <si>
    <t xml:space="preserve">Psychoactive substance use, Females, 18-34 </t>
  </si>
  <si>
    <t>Psychoactive substance use, Females, 35-49</t>
  </si>
  <si>
    <t>Psychoactive substance use, Females, 50-64</t>
  </si>
  <si>
    <t xml:space="preserve">Psychoactive substance use, Males, 18-34 </t>
  </si>
  <si>
    <t>Psychoactive substance use, Males, 35-49</t>
  </si>
  <si>
    <t>Psychoactive substance use, Males, 50-64</t>
  </si>
  <si>
    <t>Psychiatric diseases: Females</t>
  </si>
  <si>
    <t>Mental illness/psychiatric diseases</t>
  </si>
  <si>
    <t xml:space="preserve">Psychiatric diseases: males </t>
  </si>
  <si>
    <t>Mental disorders ; Females</t>
  </si>
  <si>
    <t>Mental disorders ; Males</t>
  </si>
  <si>
    <t>Mood disorder</t>
  </si>
  <si>
    <t>Psychotic disorder</t>
  </si>
  <si>
    <t>Mental illness</t>
  </si>
  <si>
    <t>Psychiatric disorders</t>
  </si>
  <si>
    <t>Dual diagnosis</t>
  </si>
  <si>
    <t>VanderWeele 2055</t>
  </si>
  <si>
    <t>VanderWeele 2054</t>
  </si>
  <si>
    <t>Psychiatric diseases</t>
  </si>
  <si>
    <t>Psychoactive substance use disorder:  males 25-44</t>
  </si>
  <si>
    <t>Psychoactive substance use disorder</t>
  </si>
  <si>
    <t>Psychoactive substance use disorder:  males 45-64</t>
  </si>
  <si>
    <t>Psychoactive substance use disorder: Females 25-44</t>
  </si>
  <si>
    <t>natural causes</t>
  </si>
  <si>
    <t>Natural causes</t>
  </si>
  <si>
    <t>Cancer:  Females 45-64</t>
  </si>
  <si>
    <t>Neoplasms</t>
  </si>
  <si>
    <t>Cancer: Females 65-84</t>
  </si>
  <si>
    <t>Cancer: males 45-64</t>
  </si>
  <si>
    <t>Cancer: Males 65-84</t>
  </si>
  <si>
    <t>Neoplasms: Females</t>
  </si>
  <si>
    <t>Neoplasms: males</t>
  </si>
  <si>
    <t>Concannon et al</t>
  </si>
  <si>
    <t>Outcomes Among Homeless Patients With Non-Small-Cell Lung Cancer: A County Hospital Experience</t>
  </si>
  <si>
    <t>Non–small-cell lung cancer 18 yrs or older</t>
  </si>
  <si>
    <t>Cancer</t>
  </si>
  <si>
    <t>homeless shelter on campus</t>
  </si>
  <si>
    <t xml:space="preserve">Housed and homeless participants between Stage I or II NSCLC VS  Stage III and IV NSCLC </t>
  </si>
  <si>
    <t>Yes
The medical centre prioritises care for non–English-speaking, poor, uninsured or underinsured, homeless, and mentally ill patients.</t>
  </si>
  <si>
    <t>Sep 2012- Sep 2018</t>
  </si>
  <si>
    <t>Up to 8 years from yhr K-M curve</t>
  </si>
  <si>
    <t>162 (excluded 29)</t>
  </si>
  <si>
    <t>Homeless:
Stage I or II: 7/9 (77.8%) male
Stage III or IV: 12/13 (92.3%) male
Housed:
Stage I or II: 26/43 (60.5%) male
Stage III or IV: 58/68 (85.3%) male</t>
  </si>
  <si>
    <t>Homeless:
Stage I or II: M = 59.23 (SD=8.70)
Stage III or IV: M=59.67 (SD=6.09)
Housed:
Stage I or II: M=63.90 (SD=9.34)
Stage III or IV: M=62.68 (SD=11.82)</t>
  </si>
  <si>
    <t xml:space="preserve">Advanced disease: Year 0 - 13 (100% survival)
Year 2 – 4 (30.8% survival)
Year 4 – 2 (15.4% survival)
Year 6 – 0 (0% survival)
Year 8 – 0 (0% survival) </t>
  </si>
  <si>
    <t>in advanced disease patients: Year 0 - 68 (100% survival)
Year 2 – 17 (25.0% survival)
Year 4 – 6 (8.8% survival)
Year 6 – 2 (2.9% survival)
Year 8 – 0 (0% survival)</t>
  </si>
  <si>
    <t xml:space="preserve">Lung cancer
Kaplan-Meier used to assess overall survival in patients with advanced disease.
0.58 years for homeless and 1.30 years for housed patient HR = 1.3 (p=.48). No CIs provided </t>
  </si>
  <si>
    <t>Lung cancer</t>
  </si>
  <si>
    <t>Cancer, Males, 25-44</t>
  </si>
  <si>
    <t>Cancer; Females</t>
  </si>
  <si>
    <t>Cancer; Males</t>
  </si>
  <si>
    <t>Cancer, Females, 25-44</t>
  </si>
  <si>
    <t>Neoplasia</t>
  </si>
  <si>
    <t>VanderWeele 2018</t>
  </si>
  <si>
    <t>Neoplasm</t>
  </si>
  <si>
    <t>VanderWeele 2019</t>
  </si>
  <si>
    <t>Non-aids cancer</t>
  </si>
  <si>
    <t>VanderWeele 2020</t>
  </si>
  <si>
    <t>Malignancy</t>
  </si>
  <si>
    <t>VanderWeele 2021</t>
  </si>
  <si>
    <t>Cancer, Females, 35-49</t>
  </si>
  <si>
    <t>Cancer, Females, 50-64</t>
  </si>
  <si>
    <t>Cancer, Females, 65-79</t>
  </si>
  <si>
    <t>Cancer, Males, 35-49</t>
  </si>
  <si>
    <t>Cancer, Males, 50-64</t>
  </si>
  <si>
    <t>Cancer, Males, 65-79</t>
  </si>
  <si>
    <t>Unclear or unknown: Females</t>
  </si>
  <si>
    <t>Other/unknown</t>
  </si>
  <si>
    <t>Unclear or unknown: Males</t>
  </si>
  <si>
    <t>Undetermined intent: Females</t>
  </si>
  <si>
    <t>Undetermined intent: Males</t>
  </si>
  <si>
    <t>Unknown or unspecified, Males, 18-24</t>
  </si>
  <si>
    <t>Unknown or unspecified, Males, 25-44</t>
  </si>
  <si>
    <t>Other and unknown; Females</t>
  </si>
  <si>
    <t>Other and unknown; Males</t>
  </si>
  <si>
    <t>unknown</t>
  </si>
  <si>
    <t>Other deaths from diseases and medical causes</t>
  </si>
  <si>
    <t>VanderWeele 2057</t>
  </si>
  <si>
    <t>Unknown causes</t>
  </si>
  <si>
    <t>VanderWeele 2056</t>
  </si>
  <si>
    <t>Symptoms not elsewhere cllassified</t>
  </si>
  <si>
    <t>Ill defined conditions; Females</t>
  </si>
  <si>
    <t>Ill defined conditions; Males</t>
  </si>
  <si>
    <t xml:space="preserve">Ill-defined </t>
  </si>
  <si>
    <t>VanderWeele 2049</t>
  </si>
  <si>
    <t xml:space="preserve"> Ill-defined conditions</t>
  </si>
  <si>
    <t>Other diseases (Mainly unpecified or ill-defined disorders (50%), endocrine
diseases (20%) and neurologic diseases (20%)</t>
  </si>
  <si>
    <t xml:space="preserve">Ill-defined, Females, 18-34 </t>
  </si>
  <si>
    <t xml:space="preserve">Ill-defined, Males, 18-34 </t>
  </si>
  <si>
    <t>Drug-overdose</t>
  </si>
  <si>
    <t>Drug-related (excluding overdose)</t>
  </si>
  <si>
    <t>Hostel residents</t>
  </si>
  <si>
    <t>Shaw et al</t>
  </si>
  <si>
    <t xml:space="preserve">Life chances in Britain by housing wealth and for the homeless and vulnerably housed </t>
  </si>
  <si>
    <t>Rough sleepers</t>
  </si>
  <si>
    <t xml:space="preserve"> Bed and breakfast/bedsit residents</t>
  </si>
  <si>
    <t>Unhoused patients were defined as individuals who reported living on the street, in a shelter, “couch-surfng” at friends’ houses, or at an unknown homeless location</t>
  </si>
  <si>
    <t>; Homeless</t>
  </si>
  <si>
    <t>: Males aged 45-64 - rough sleepers  vs gen popn</t>
  </si>
  <si>
    <t>: Males aged 30-44 - rough sleepers  vs gen popn</t>
  </si>
  <si>
    <t>: Males aged 16-29 - rough sleepers  vs gen popn</t>
  </si>
  <si>
    <t>: Males aged 16-44 - hostel residents  vs gen popn</t>
  </si>
  <si>
    <t>: Males aged 45-64 - hostel residents  vs gen popn</t>
  </si>
  <si>
    <t>: Females aged 45-64 - B&amp;B/bedsit  vs gen popn</t>
  </si>
  <si>
    <t>: Females aged 16-44 - B&amp;B/bedsit  vs gen popn</t>
  </si>
  <si>
    <t>: Males aged 45-64 - B&amp;B/bedsit  vs gen popn</t>
  </si>
  <si>
    <t>: Males aged 16-44 - B&amp;B/bedsit  vs gen popn</t>
  </si>
  <si>
    <t>Unclear</t>
  </si>
  <si>
    <t>Diseases of the musculoskeletal system</t>
  </si>
  <si>
    <t>Baggett et al (2013)</t>
  </si>
  <si>
    <t>Hwang (2000)</t>
  </si>
  <si>
    <t>Hwang, S. W. et al (1997)</t>
  </si>
  <si>
    <t>Jones et al (2015)</t>
  </si>
  <si>
    <t>Roncarati et al (2018)</t>
  </si>
  <si>
    <t>Schwarcz et al (2009)</t>
  </si>
  <si>
    <t>van Laere et al (2009)</t>
  </si>
  <si>
    <t>Beijer et al (2011)</t>
  </si>
  <si>
    <t>Hwang, S. W. et al (2009)</t>
  </si>
  <si>
    <t>Peak et al (2020)</t>
  </si>
  <si>
    <t>Ranzani et al (2020)</t>
  </si>
  <si>
    <t>Slockers et al (2018)</t>
  </si>
  <si>
    <t>Borgdorff (1998)</t>
  </si>
  <si>
    <t>Gromov et al (2022)</t>
  </si>
  <si>
    <t>Kurbatova (2012)</t>
  </si>
  <si>
    <t>Nathanson  et al (2019)</t>
  </si>
  <si>
    <t>Pradipta et al (2019)</t>
  </si>
  <si>
    <t>Zagdyn et al (2017)</t>
  </si>
  <si>
    <t>Chang et al (2022)</t>
  </si>
  <si>
    <t>Richard et al (2021)</t>
  </si>
  <si>
    <t>Wang et al (2020)</t>
  </si>
  <si>
    <t>Nanjo et al (2020)</t>
  </si>
  <si>
    <t>Stenius-Ayoade (2017)</t>
  </si>
  <si>
    <t>Miyawaki et al (2020)</t>
  </si>
  <si>
    <t>Clements et al (2022)</t>
  </si>
  <si>
    <t>Haw, Hawton and Casey (2006)</t>
  </si>
  <si>
    <t>Nordentoft et al (2003)</t>
  </si>
  <si>
    <t>Fine et al (2020)</t>
  </si>
  <si>
    <t>Toxic effect of other and unspecified substances  </t>
  </si>
  <si>
    <t>O'Driscoll et al (2001)</t>
  </si>
  <si>
    <t>Schinka et al (2018)</t>
  </si>
  <si>
    <t>Lim et al (2012)</t>
  </si>
  <si>
    <t>Zagozdzon (2016)</t>
  </si>
  <si>
    <t>Miller-Archie et al (2022)</t>
  </si>
  <si>
    <t>Lopes VdS et al (2024)</t>
  </si>
  <si>
    <t>Fine et al (2023)</t>
  </si>
  <si>
    <t>Haghighat et al (2023)</t>
  </si>
  <si>
    <t>Beydoun et al (2024)</t>
  </si>
  <si>
    <t>Scott et al (2023)</t>
  </si>
  <si>
    <t>Tsai et al (2024)</t>
  </si>
  <si>
    <t>Diseases of the circulatory system</t>
  </si>
  <si>
    <t>Diseases of the nervous system</t>
  </si>
  <si>
    <t>Endocrine, nutritional and metabolic diseases</t>
  </si>
  <si>
    <t>Injury, poisoning and certain other consequences of external causes</t>
  </si>
  <si>
    <t>Mental and behavioural disorders</t>
  </si>
  <si>
    <t>Symptoms, signs and abnormal clinical and laboratory findings, not elsewhere classified</t>
  </si>
  <si>
    <t>Certain infectious and parasitic diseases</t>
  </si>
  <si>
    <t>Diseases of the genitourinary system</t>
  </si>
  <si>
    <t>gen pop Massachusetts. M aged 25-44 2003-2008</t>
  </si>
  <si>
    <t>gen pop Massachusetts. M aged 45-64 2003-2008</t>
  </si>
  <si>
    <t>gen pop Massachusetts.M aged 65-84 2003-2008</t>
  </si>
  <si>
    <t xml:space="preserve">gen pop Massachusetts. F ages 25-44, 2003-2008, </t>
  </si>
  <si>
    <t>gen pop Massachusetts.F ages 45-64 2003-2008,</t>
  </si>
  <si>
    <t>gen pop Massachusetts.  F ages 65-84, 2003-2008,</t>
  </si>
  <si>
    <t>Stockholm County in 2000, females</t>
  </si>
  <si>
    <t>Stockholm County in 2000, males</t>
  </si>
  <si>
    <t>Stockholm County in 2000</t>
  </si>
  <si>
    <t>Davidsen et al</t>
  </si>
  <si>
    <t xml:space="preserve">Nicholas et al </t>
  </si>
  <si>
    <t>Using Point-in-Time Homeless Counts to Monitor Mortality Trends Among People Experiencing Homelessness in Los Angeles County, California, 2015-2019</t>
  </si>
  <si>
    <t>Danish</t>
  </si>
  <si>
    <t>emergency shelter, transitional housing, homeless key words (i.e., homeless, transient, shelter,lives in van, lives in car, lives in vehicle, no fixed abode, no known residence,tent, encampment, indigent, skid row,and vagrant)</t>
  </si>
  <si>
    <t>all cause mortality in PEH vs external</t>
  </si>
  <si>
    <t xml:space="preserve">; Males </t>
  </si>
  <si>
    <t>1271</t>
  </si>
  <si>
    <t>coronary heart disease</t>
  </si>
  <si>
    <t>traffic injury</t>
  </si>
  <si>
    <t>Mortality among socially marginalised people in Denmark 2007-2012</t>
  </si>
  <si>
    <t>2002-2007 Denmark</t>
  </si>
  <si>
    <t>hostel, shelter, living on the streets, or no accomodation in past month</t>
  </si>
  <si>
    <t>age, gender, race, ethnicity, education</t>
  </si>
  <si>
    <t>country, age at interview, gender, ever in paid job</t>
  </si>
  <si>
    <t>x</t>
  </si>
  <si>
    <t>2017–2019 LA County, females</t>
  </si>
  <si>
    <t>2017–2019 LA County, males</t>
  </si>
  <si>
    <t>2017–2019 LA County, males and females</t>
  </si>
  <si>
    <t>NK</t>
  </si>
  <si>
    <t>general canadian population in 2009</t>
  </si>
  <si>
    <t>canada 1991-2001 males</t>
  </si>
  <si>
    <t>canada 1991-2001 females</t>
  </si>
  <si>
    <t>Dublin females gen pop census 2011</t>
  </si>
  <si>
    <t>Dublin males gen pop census 2011</t>
  </si>
  <si>
    <t>Dublin gen pop census 2011</t>
  </si>
  <si>
    <t>general popn of toronto males 18-24, 1995</t>
  </si>
  <si>
    <t>general popn of toronto males 25-44, 1995</t>
  </si>
  <si>
    <t>general popn of toronto males 45-64, 1995</t>
  </si>
  <si>
    <t>Boston 1993 - assume males 18-24</t>
  </si>
  <si>
    <t>Boston 1993 - assume males 25-44</t>
  </si>
  <si>
    <t>Boston 1993 - assume males 45-64</t>
  </si>
  <si>
    <t>Boston 1993 - assume females 18-24</t>
  </si>
  <si>
    <t>Boston 1993 - assume females 25-44</t>
  </si>
  <si>
    <t>Boston 1993 - assume females 45-64</t>
  </si>
  <si>
    <t>Males US pop - think take av of 1987-1994</t>
  </si>
  <si>
    <t>Females US pop  think take av of 1987-1994</t>
  </si>
  <si>
    <t>Males NYC  think take av of 1987-1994</t>
  </si>
  <si>
    <t>Females NYC  think take av of 1987-1994</t>
  </si>
  <si>
    <t>Canadian population in 2009</t>
  </si>
  <si>
    <t>NYC residents, adults - using 2000 census</t>
  </si>
  <si>
    <t>NYC low-income neighborhoods - using 2000 census</t>
  </si>
  <si>
    <t>General population in Rotterdam 2001–2010</t>
  </si>
  <si>
    <t>General population in Copenhagen 1996</t>
  </si>
  <si>
    <t>New Orleans 1991</t>
  </si>
  <si>
    <t>Québec’s general population 1995-2000</t>
  </si>
  <si>
    <t>Québec’s general population 2000-2003</t>
  </si>
  <si>
    <t>comparator pop, study period</t>
  </si>
  <si>
    <t xml:space="preserve"> Oakland, california. Both. 2013 to 2019</t>
  </si>
  <si>
    <t xml:space="preserve"> Oakland, california. Males. 2013 to 2019</t>
  </si>
  <si>
    <t xml:space="preserve"> Oakland, california. Females. 2013 to 2019</t>
  </si>
  <si>
    <t>General pop of Amsterdam  2008??</t>
  </si>
  <si>
    <t>Canadian population data unsure but study period is Nov 2008- July 2011</t>
  </si>
  <si>
    <t xml:space="preserve">England and Wales (males) </t>
  </si>
  <si>
    <t xml:space="preserve">England and Wales (females) </t>
  </si>
  <si>
    <t xml:space="preserve">; Males: NYC shelter residents vs New York City </t>
  </si>
  <si>
    <t xml:space="preserve">; Females: NYC shelter residents vs New York City </t>
  </si>
  <si>
    <t>; Lung cancer</t>
  </si>
  <si>
    <t>; Colorectal cancer</t>
  </si>
  <si>
    <t>; Breast cancer</t>
  </si>
  <si>
    <t>Females</t>
  </si>
  <si>
    <t>short and long duration combined</t>
  </si>
  <si>
    <t>1m-&lt;5m</t>
  </si>
  <si>
    <t>5m-&lt;10m</t>
  </si>
  <si>
    <t>10m+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</si>
</sst>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0.000"/>
  </numFmts>
  <fonts count="18" x14ac:knownFonts="1">
    <font>
      <sz val="11"/>
      <color theme="1"/>
      <name val="Aptos Narrow"/>
      <family val="2"/>
      <scheme val="minor"/>
    </font>
    <font>
      <sz val="11"/>
      <name val="Aptos Narrow"/>
      <family val="2"/>
    </font>
    <font>
      <b/>
      <sz val="11"/>
      <color theme="1"/>
      <name val="Aptos Narrow"/>
      <family val="2"/>
      <scheme val="minor"/>
    </font>
    <font>
      <sz val="11"/>
      <color rgb="FF000000"/>
      <name val="Calibri"/>
      <family val="2"/>
    </font>
    <font>
      <sz val="11"/>
      <color theme="1"/>
      <name val="Aptos Narrow"/>
      <family val="2"/>
      <scheme val="minor"/>
    </font>
    <font>
      <sz val="11"/>
      <color rgb="FF9C0006"/>
      <name val="Aptos Narrow"/>
      <family val="2"/>
      <scheme val="minor"/>
    </font>
    <font>
      <sz val="11"/>
      <color rgb="FF9C5700"/>
      <name val="Aptos Narrow"/>
      <family val="2"/>
      <scheme val="minor"/>
    </font>
    <font>
      <sz val="11"/>
      <color rgb="FF333333"/>
      <name val="Arial"/>
      <family val="2"/>
    </font>
    <font>
      <sz val="11"/>
      <name val="Calibri"/>
      <family val="2"/>
    </font>
    <font>
      <sz val="11"/>
      <name val="Aptos Narrow"/>
      <family val="2"/>
      <scheme val="minor"/>
    </font>
    <font>
      <b/>
      <sz val="11"/>
      <name val="Aptos Narrow"/>
      <family val="2"/>
      <scheme val="minor"/>
    </font>
    <font>
      <sz val="11"/>
      <color rgb="FFFF0000"/>
      <name val="Aptos Narrow"/>
      <family val="2"/>
      <scheme val="minor"/>
    </font>
    <font>
      <sz val="8"/>
      <name val="Aptos Narrow"/>
      <family val="2"/>
      <scheme val="minor"/>
    </font>
    <font>
      <sz val="8"/>
      <color rgb="FF000000"/>
      <name val="Verdana"/>
      <family val="2"/>
    </font>
    <font>
      <b/>
      <sz val="11"/>
      <name val="Calibri"/>
      <family val="2"/>
    </font>
    <font>
      <sz val="11"/>
      <color rgb="FF006100"/>
      <name val="Aptos Narrow"/>
      <family val="2"/>
      <scheme val="minor"/>
    </font>
    <font>
      <sz val="11"/>
      <color theme="4"/>
      <name val="Aptos Narrow"/>
      <family val="2"/>
      <scheme val="minor"/>
    </font>
    <font>
      <sz val="11"/>
      <color theme="3" tint="0.249977111117893"/>
      <name val="Aptos Narrow"/>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theme="2"/>
        <bgColor indexed="64"/>
      </patternFill>
    </fill>
    <fill>
      <patternFill patternType="solid">
        <fgColor theme="2"/>
        <bgColor rgb="FF000000"/>
      </patternFill>
    </fill>
    <fill>
      <patternFill patternType="solid">
        <fgColor theme="5" tint="0.79998168889431442"/>
        <bgColor indexed="64"/>
      </patternFill>
    </fill>
    <fill>
      <patternFill patternType="solid">
        <fgColor rgb="FFC6EF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6">
    <xf numFmtId="0" fontId="0" fillId="0" borderId="0"/>
    <xf numFmtId="0" fontId="5" fillId="2" borderId="0" applyNumberFormat="0" applyBorder="0" applyAlignment="0" applyProtection="0"/>
    <xf numFmtId="0" fontId="6" fillId="3" borderId="0" applyNumberFormat="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15" fillId="7" borderId="0" applyNumberFormat="0" applyBorder="0" applyAlignment="0" applyProtection="0"/>
  </cellStyleXfs>
  <cellXfs count="113">
    <xf numFmtId="0" fontId="0" fillId="0" borderId="0" xfId="0"/>
    <xf numFmtId="0" fontId="9" fillId="0" borderId="1" xfId="0" applyFont="1" applyBorder="1" applyAlignment="1">
      <alignment horizontal="left" vertical="top" wrapText="1"/>
    </xf>
    <xf numFmtId="0" fontId="9" fillId="0" borderId="1" xfId="0" applyFont="1" applyBorder="1" applyAlignment="1">
      <alignment horizontal="right" vertical="top" wrapText="1"/>
    </xf>
    <xf numFmtId="0" fontId="10" fillId="5" borderId="1" xfId="0" applyFont="1" applyFill="1" applyBorder="1" applyAlignment="1">
      <alignment horizontal="left" vertical="top" wrapText="1"/>
    </xf>
    <xf numFmtId="43" fontId="9" fillId="0" borderId="1" xfId="3" applyFont="1" applyFill="1" applyBorder="1" applyAlignment="1">
      <alignment horizontal="left" vertical="top"/>
    </xf>
    <xf numFmtId="0" fontId="9" fillId="0" borderId="1" xfId="0" applyFont="1" applyBorder="1" applyAlignment="1">
      <alignment vertical="top" wrapText="1"/>
    </xf>
    <xf numFmtId="0" fontId="9" fillId="4" borderId="1" xfId="0" applyFont="1" applyFill="1" applyBorder="1" applyAlignment="1">
      <alignment horizontal="left" vertical="top" wrapText="1"/>
    </xf>
    <xf numFmtId="0" fontId="0" fillId="0" borderId="1" xfId="0" applyBorder="1" applyAlignment="1">
      <alignment horizontal="left" vertical="top" wrapText="1"/>
    </xf>
    <xf numFmtId="0" fontId="2" fillId="4" borderId="1" xfId="0" applyFont="1" applyFill="1" applyBorder="1" applyAlignment="1">
      <alignment horizontal="left" vertical="top" wrapText="1"/>
    </xf>
    <xf numFmtId="0" fontId="6" fillId="3" borderId="1" xfId="2" applyBorder="1" applyAlignment="1">
      <alignment horizontal="left" vertical="top" wrapText="1"/>
    </xf>
    <xf numFmtId="0" fontId="10" fillId="5" borderId="1" xfId="0" applyFont="1" applyFill="1" applyBorder="1" applyAlignment="1">
      <alignment horizontal="right" vertical="top" wrapText="1"/>
    </xf>
    <xf numFmtId="0" fontId="2" fillId="0" borderId="1" xfId="0" applyFont="1" applyBorder="1" applyAlignment="1">
      <alignment horizontal="left" vertical="top" wrapText="1"/>
    </xf>
    <xf numFmtId="0" fontId="0" fillId="6" borderId="1" xfId="0" applyFill="1" applyBorder="1" applyAlignment="1">
      <alignment horizontal="left" vertical="top" wrapText="1"/>
    </xf>
    <xf numFmtId="43" fontId="11" fillId="0" borderId="1" xfId="3" applyFont="1" applyFill="1" applyBorder="1" applyAlignment="1">
      <alignment horizontal="left" vertical="top"/>
    </xf>
    <xf numFmtId="164" fontId="0" fillId="0" borderId="1" xfId="4" applyNumberFormat="1" applyFont="1" applyFill="1" applyBorder="1" applyAlignment="1">
      <alignment horizontal="left" vertical="top" wrapText="1"/>
    </xf>
    <xf numFmtId="0" fontId="10" fillId="5" borderId="1" xfId="0" applyFont="1" applyFill="1" applyBorder="1" applyAlignment="1">
      <alignment vertical="top" wrapText="1"/>
    </xf>
    <xf numFmtId="0" fontId="10" fillId="0" borderId="1" xfId="0" applyFont="1" applyBorder="1" applyAlignment="1">
      <alignment horizontal="left" vertical="top" wrapText="1"/>
    </xf>
    <xf numFmtId="43" fontId="9" fillId="0" borderId="1" xfId="3" applyFont="1" applyFill="1" applyBorder="1" applyAlignment="1">
      <alignment horizontal="right" vertical="top"/>
    </xf>
    <xf numFmtId="2" fontId="9" fillId="0" borderId="1" xfId="3" applyNumberFormat="1" applyFont="1" applyFill="1" applyBorder="1" applyAlignment="1">
      <alignment horizontal="left" vertical="top"/>
    </xf>
    <xf numFmtId="2" fontId="9" fillId="0" borderId="1" xfId="3" applyNumberFormat="1" applyFont="1" applyFill="1" applyBorder="1" applyAlignment="1">
      <alignment horizontal="right" vertical="top"/>
    </xf>
    <xf numFmtId="0" fontId="15" fillId="7" borderId="1" xfId="5" applyBorder="1" applyAlignment="1">
      <alignment horizontal="left" vertical="top" wrapText="1"/>
    </xf>
    <xf numFmtId="0" fontId="15" fillId="7" borderId="1" xfId="5" applyBorder="1" applyAlignment="1">
      <alignment vertical="top" wrapText="1"/>
    </xf>
    <xf numFmtId="0" fontId="15" fillId="7" borderId="1" xfId="5" applyBorder="1" applyAlignment="1">
      <alignment horizontal="right" vertical="top" wrapText="1"/>
    </xf>
    <xf numFmtId="2" fontId="15" fillId="7" borderId="1" xfId="5" applyNumberFormat="1" applyBorder="1" applyAlignment="1">
      <alignment horizontal="left" vertical="top" wrapText="1"/>
    </xf>
    <xf numFmtId="0" fontId="15" fillId="7" borderId="1" xfId="5" applyBorder="1" applyAlignment="1">
      <alignment horizontal="left" vertical="center" wrapText="1"/>
    </xf>
    <xf numFmtId="2" fontId="15" fillId="7" borderId="1" xfId="5" applyNumberFormat="1" applyBorder="1" applyAlignment="1">
      <alignment horizontal="right" vertical="top"/>
    </xf>
    <xf numFmtId="43" fontId="15" fillId="7" borderId="1" xfId="5" applyNumberFormat="1" applyBorder="1" applyAlignment="1">
      <alignment horizontal="left" vertical="top"/>
    </xf>
    <xf numFmtId="0" fontId="15" fillId="7" borderId="1" xfId="5" applyBorder="1" applyAlignment="1">
      <alignment horizontal="left" vertical="top"/>
    </xf>
    <xf numFmtId="2" fontId="15" fillId="7" borderId="1" xfId="5" applyNumberFormat="1" applyBorder="1" applyAlignment="1">
      <alignment horizontal="right" vertical="top" wrapText="1"/>
    </xf>
    <xf numFmtId="2" fontId="15" fillId="7" borderId="1" xfId="5" applyNumberFormat="1" applyBorder="1" applyAlignment="1">
      <alignment horizontal="left" vertical="top"/>
    </xf>
    <xf numFmtId="0" fontId="15" fillId="7" borderId="1" xfId="5" applyBorder="1" applyAlignment="1">
      <alignment vertical="center" wrapText="1"/>
    </xf>
    <xf numFmtId="0" fontId="15" fillId="7" borderId="1" xfId="5" applyBorder="1" applyAlignment="1">
      <alignment wrapText="1"/>
    </xf>
    <xf numFmtId="0" fontId="15" fillId="7" borderId="0" xfId="5" applyBorder="1" applyAlignment="1">
      <alignment horizontal="left" vertical="top" wrapText="1"/>
    </xf>
    <xf numFmtId="0" fontId="15" fillId="7" borderId="2" xfId="5" applyBorder="1" applyAlignment="1">
      <alignment horizontal="left" vertical="top" wrapText="1"/>
    </xf>
    <xf numFmtId="43" fontId="15" fillId="7" borderId="1" xfId="5" applyNumberFormat="1" applyBorder="1" applyAlignment="1">
      <alignment horizontal="right" vertical="top"/>
    </xf>
    <xf numFmtId="0" fontId="6" fillId="3" borderId="1" xfId="2" applyBorder="1" applyAlignment="1">
      <alignment vertical="top" wrapText="1"/>
    </xf>
    <xf numFmtId="0" fontId="6" fillId="3" borderId="1" xfId="2" applyBorder="1" applyAlignment="1">
      <alignment horizontal="right" vertical="top" wrapText="1"/>
    </xf>
    <xf numFmtId="0" fontId="6" fillId="3" borderId="2" xfId="2" applyBorder="1" applyAlignment="1">
      <alignment horizontal="left" vertical="top" wrapText="1"/>
    </xf>
    <xf numFmtId="2" fontId="6" fillId="3" borderId="1" xfId="2" applyNumberFormat="1" applyBorder="1" applyAlignment="1">
      <alignment horizontal="left" vertical="top" wrapText="1"/>
    </xf>
    <xf numFmtId="166" fontId="9" fillId="0" borderId="1" xfId="3" applyNumberFormat="1" applyFont="1" applyFill="1" applyBorder="1" applyAlignment="1">
      <alignment horizontal="left" vertical="top" wrapText="1"/>
    </xf>
    <xf numFmtId="166" fontId="9" fillId="0" borderId="1" xfId="3" applyNumberFormat="1" applyFont="1" applyFill="1" applyBorder="1" applyAlignment="1">
      <alignment horizontal="left" vertical="top"/>
    </xf>
    <xf numFmtId="166" fontId="9" fillId="0" borderId="4" xfId="3" applyNumberFormat="1" applyFont="1" applyFill="1" applyBorder="1" applyAlignment="1">
      <alignment horizontal="left" vertical="top"/>
    </xf>
    <xf numFmtId="166" fontId="9" fillId="0" borderId="4" xfId="3" applyNumberFormat="1" applyFont="1" applyFill="1" applyBorder="1" applyAlignment="1">
      <alignment horizontal="right" vertical="top"/>
    </xf>
    <xf numFmtId="166" fontId="9" fillId="0" borderId="4" xfId="3" applyNumberFormat="1" applyFont="1" applyFill="1" applyBorder="1" applyAlignment="1">
      <alignment horizontal="left" vertical="top" wrapText="1"/>
    </xf>
    <xf numFmtId="166" fontId="8" fillId="0" borderId="4" xfId="3" applyNumberFormat="1" applyFont="1" applyFill="1" applyBorder="1" applyAlignment="1">
      <alignment horizontal="left" vertical="top" wrapText="1"/>
    </xf>
    <xf numFmtId="0" fontId="9" fillId="0" borderId="1" xfId="0" applyFont="1" applyFill="1" applyBorder="1" applyAlignment="1">
      <alignment horizontal="left" vertical="top" wrapText="1"/>
    </xf>
    <xf numFmtId="166" fontId="9" fillId="0" borderId="1" xfId="0" applyNumberFormat="1" applyFont="1" applyFill="1" applyBorder="1" applyAlignment="1">
      <alignment horizontal="right" vertical="top"/>
    </xf>
    <xf numFmtId="166" fontId="0" fillId="0" borderId="4" xfId="3" applyNumberFormat="1" applyFont="1" applyFill="1" applyBorder="1" applyAlignment="1">
      <alignment horizontal="left" vertical="top"/>
    </xf>
    <xf numFmtId="0" fontId="9" fillId="0" borderId="1" xfId="1" applyFont="1" applyFill="1" applyBorder="1" applyAlignment="1">
      <alignment horizontal="left" vertical="top" wrapText="1"/>
    </xf>
    <xf numFmtId="0" fontId="9" fillId="0" borderId="1" xfId="0" applyFont="1" applyFill="1" applyBorder="1" applyAlignment="1">
      <alignment horizontal="right" vertical="top" wrapText="1"/>
    </xf>
    <xf numFmtId="2" fontId="9" fillId="0" borderId="1" xfId="0" applyNumberFormat="1" applyFont="1" applyFill="1" applyBorder="1" applyAlignment="1">
      <alignment horizontal="right" vertical="top" wrapText="1"/>
    </xf>
    <xf numFmtId="166" fontId="11" fillId="0" borderId="1" xfId="0" applyNumberFormat="1" applyFont="1" applyFill="1" applyBorder="1" applyAlignment="1">
      <alignment horizontal="right" vertical="top" wrapText="1"/>
    </xf>
    <xf numFmtId="2" fontId="9" fillId="0" borderId="1" xfId="0" applyNumberFormat="1" applyFont="1" applyFill="1" applyBorder="1" applyAlignment="1">
      <alignment horizontal="right" vertical="top"/>
    </xf>
    <xf numFmtId="166" fontId="9" fillId="0" borderId="1" xfId="0" applyNumberFormat="1" applyFont="1" applyFill="1" applyBorder="1" applyAlignment="1">
      <alignment horizontal="right" vertical="top" wrapText="1"/>
    </xf>
    <xf numFmtId="1" fontId="9" fillId="0" borderId="1" xfId="0" applyNumberFormat="1" applyFont="1" applyFill="1" applyBorder="1" applyAlignment="1">
      <alignment horizontal="left" vertical="top" wrapText="1"/>
    </xf>
    <xf numFmtId="166" fontId="17" fillId="0" borderId="1" xfId="0" applyNumberFormat="1" applyFont="1" applyFill="1" applyBorder="1"/>
    <xf numFmtId="166" fontId="0" fillId="0" borderId="1" xfId="0" applyNumberFormat="1" applyFill="1" applyBorder="1"/>
    <xf numFmtId="166" fontId="0" fillId="0" borderId="0" xfId="3" applyNumberFormat="1" applyFont="1" applyFill="1" applyBorder="1" applyAlignment="1">
      <alignment horizontal="left" vertical="top"/>
    </xf>
    <xf numFmtId="0" fontId="11" fillId="0" borderId="1" xfId="0" applyFont="1" applyFill="1" applyBorder="1" applyAlignment="1">
      <alignment horizontal="left" vertical="top" wrapText="1"/>
    </xf>
    <xf numFmtId="166" fontId="0" fillId="0" borderId="0" xfId="0" applyNumberFormat="1" applyFill="1" applyBorder="1"/>
    <xf numFmtId="165" fontId="9" fillId="0" borderId="1" xfId="0" applyNumberFormat="1" applyFont="1" applyFill="1" applyBorder="1" applyAlignment="1">
      <alignment horizontal="right" vertical="top" wrapText="1"/>
    </xf>
    <xf numFmtId="0" fontId="9" fillId="0" borderId="1" xfId="0" applyFont="1" applyFill="1" applyBorder="1" applyAlignment="1">
      <alignment horizontal="left" vertical="top"/>
    </xf>
    <xf numFmtId="166" fontId="10" fillId="0" borderId="1" xfId="0" applyNumberFormat="1" applyFont="1" applyFill="1" applyBorder="1" applyAlignment="1">
      <alignment horizontal="right" vertical="top"/>
    </xf>
    <xf numFmtId="2" fontId="11" fillId="0" borderId="1" xfId="0" applyNumberFormat="1" applyFont="1" applyFill="1" applyBorder="1" applyAlignment="1">
      <alignment horizontal="right" vertical="top" wrapText="1"/>
    </xf>
    <xf numFmtId="166" fontId="11" fillId="0" borderId="1" xfId="0" applyNumberFormat="1" applyFont="1" applyFill="1" applyBorder="1" applyAlignment="1">
      <alignment horizontal="right" vertical="top"/>
    </xf>
    <xf numFmtId="0" fontId="9" fillId="0" borderId="1" xfId="0" applyFont="1" applyFill="1" applyBorder="1" applyAlignment="1">
      <alignment horizontal="right" vertical="top"/>
    </xf>
    <xf numFmtId="2" fontId="9" fillId="0" borderId="1" xfId="0" applyNumberFormat="1" applyFont="1" applyFill="1" applyBorder="1" applyAlignment="1">
      <alignment horizontal="left" vertical="top" wrapText="1"/>
    </xf>
    <xf numFmtId="0" fontId="3"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9" fillId="0" borderId="1" xfId="0" applyFont="1" applyFill="1" applyBorder="1" applyAlignment="1">
      <alignment vertical="top" wrapText="1"/>
    </xf>
    <xf numFmtId="0" fontId="9" fillId="0" borderId="1" xfId="0" applyFont="1" applyFill="1" applyBorder="1" applyAlignment="1">
      <alignment vertical="top"/>
    </xf>
    <xf numFmtId="166" fontId="3" fillId="0" borderId="1" xfId="0" applyNumberFormat="1" applyFont="1" applyFill="1" applyBorder="1" applyAlignment="1">
      <alignment horizontal="right" vertical="top" wrapText="1"/>
    </xf>
    <xf numFmtId="1" fontId="9" fillId="0" borderId="1" xfId="0" applyNumberFormat="1" applyFont="1" applyFill="1" applyBorder="1" applyAlignment="1">
      <alignment horizontal="left" vertical="top"/>
    </xf>
    <xf numFmtId="0" fontId="3" fillId="0" borderId="3" xfId="0" applyFont="1" applyFill="1" applyBorder="1" applyAlignment="1">
      <alignment horizontal="left" vertical="top" wrapText="1"/>
    </xf>
    <xf numFmtId="0" fontId="9"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9" fillId="0" borderId="3" xfId="0" applyFont="1" applyFill="1" applyBorder="1" applyAlignment="1">
      <alignment vertical="top"/>
    </xf>
    <xf numFmtId="0" fontId="9" fillId="0" borderId="3" xfId="0" applyFont="1" applyFill="1" applyBorder="1" applyAlignment="1">
      <alignment vertical="top" wrapText="1"/>
    </xf>
    <xf numFmtId="2" fontId="9" fillId="0" borderId="3" xfId="0" applyNumberFormat="1" applyFont="1" applyFill="1" applyBorder="1" applyAlignment="1">
      <alignment horizontal="right" vertical="top"/>
    </xf>
    <xf numFmtId="167" fontId="9" fillId="0" borderId="3" xfId="0" applyNumberFormat="1" applyFont="1" applyFill="1" applyBorder="1" applyAlignment="1">
      <alignment horizontal="right" vertical="top"/>
    </xf>
    <xf numFmtId="167" fontId="9" fillId="0" borderId="1" xfId="0" applyNumberFormat="1" applyFont="1" applyFill="1" applyBorder="1" applyAlignment="1">
      <alignment horizontal="right" vertical="top" wrapText="1"/>
    </xf>
    <xf numFmtId="167" fontId="9" fillId="0" borderId="1" xfId="0" applyNumberFormat="1" applyFont="1" applyFill="1" applyBorder="1" applyAlignment="1">
      <alignment horizontal="left" vertical="top" wrapText="1"/>
    </xf>
    <xf numFmtId="167" fontId="9" fillId="0" borderId="3" xfId="0" applyNumberFormat="1" applyFont="1" applyFill="1" applyBorder="1" applyAlignment="1">
      <alignment horizontal="left" vertical="top" wrapText="1"/>
    </xf>
    <xf numFmtId="167" fontId="11" fillId="0" borderId="1" xfId="0" applyNumberFormat="1" applyFont="1" applyFill="1" applyBorder="1" applyAlignment="1">
      <alignment horizontal="right" vertical="top" wrapText="1"/>
    </xf>
    <xf numFmtId="0" fontId="9" fillId="0" borderId="3" xfId="0" applyFont="1" applyFill="1" applyBorder="1" applyAlignment="1">
      <alignment horizontal="right" vertical="top" wrapText="1"/>
    </xf>
    <xf numFmtId="0" fontId="9" fillId="0" borderId="3" xfId="1" applyFont="1" applyFill="1" applyBorder="1" applyAlignment="1">
      <alignment horizontal="left" vertical="top" wrapText="1"/>
    </xf>
    <xf numFmtId="167" fontId="9" fillId="0" borderId="3" xfId="0" applyNumberFormat="1" applyFont="1" applyFill="1" applyBorder="1" applyAlignment="1">
      <alignment horizontal="right" vertical="top" wrapText="1"/>
    </xf>
    <xf numFmtId="2" fontId="9" fillId="0" borderId="3" xfId="0" applyNumberFormat="1" applyFont="1" applyFill="1" applyBorder="1" applyAlignment="1">
      <alignment horizontal="right" vertical="top" wrapText="1"/>
    </xf>
    <xf numFmtId="166" fontId="16" fillId="0" borderId="1" xfId="0" applyNumberFormat="1" applyFont="1" applyFill="1" applyBorder="1" applyAlignment="1">
      <alignment horizontal="right" vertical="top" wrapText="1"/>
    </xf>
    <xf numFmtId="166" fontId="9" fillId="0" borderId="4" xfId="0" applyNumberFormat="1" applyFont="1" applyFill="1" applyBorder="1" applyAlignment="1">
      <alignment horizontal="left" vertical="top" wrapText="1"/>
    </xf>
    <xf numFmtId="43" fontId="9" fillId="0" borderId="1" xfId="0" applyNumberFormat="1" applyFont="1" applyFill="1" applyBorder="1" applyAlignment="1">
      <alignment horizontal="left" vertical="top" wrapText="1"/>
    </xf>
    <xf numFmtId="166" fontId="9" fillId="0" borderId="1" xfId="0" applyNumberFormat="1" applyFont="1" applyFill="1" applyBorder="1" applyAlignment="1">
      <alignment horizontal="left" vertical="top" wrapText="1"/>
    </xf>
    <xf numFmtId="0" fontId="10" fillId="4" borderId="1" xfId="0" applyFont="1" applyFill="1" applyBorder="1" applyAlignment="1">
      <alignment horizontal="left" vertical="top" wrapText="1"/>
    </xf>
    <xf numFmtId="0" fontId="0" fillId="0" borderId="1" xfId="0" applyFill="1" applyBorder="1" applyAlignment="1">
      <alignment horizontal="left" vertical="top" wrapText="1"/>
    </xf>
    <xf numFmtId="0" fontId="6" fillId="0" borderId="1" xfId="2"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wrapText="1"/>
    </xf>
    <xf numFmtId="2" fontId="9" fillId="0" borderId="1" xfId="0" applyNumberFormat="1" applyFont="1" applyFill="1" applyBorder="1" applyAlignment="1">
      <alignment horizontal="left" vertical="top"/>
    </xf>
    <xf numFmtId="0" fontId="0" fillId="0" borderId="0" xfId="0" applyFill="1" applyAlignment="1">
      <alignment wrapText="1"/>
    </xf>
    <xf numFmtId="0" fontId="8"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0" fillId="0" borderId="1" xfId="0" applyFill="1" applyBorder="1" applyAlignment="1">
      <alignment vertical="top" wrapText="1"/>
    </xf>
    <xf numFmtId="0" fontId="0" fillId="0" borderId="2" xfId="0" applyFill="1" applyBorder="1" applyAlignment="1">
      <alignment horizontal="left" vertical="top" wrapText="1"/>
    </xf>
    <xf numFmtId="0" fontId="9" fillId="0" borderId="0" xfId="0" applyFont="1" applyFill="1" applyAlignment="1">
      <alignment horizontal="left" vertical="top" wrapText="1"/>
    </xf>
    <xf numFmtId="0" fontId="10" fillId="4" borderId="1" xfId="0" applyFont="1" applyFill="1" applyBorder="1" applyAlignment="1">
      <alignment vertical="top" wrapText="1"/>
    </xf>
    <xf numFmtId="0" fontId="10" fillId="4" borderId="1" xfId="0" applyFont="1" applyFill="1" applyBorder="1" applyAlignment="1">
      <alignment horizontal="right" vertical="top" wrapText="1"/>
    </xf>
    <xf numFmtId="166" fontId="10" fillId="0" borderId="1" xfId="3" applyNumberFormat="1" applyFont="1" applyFill="1" applyBorder="1" applyAlignment="1">
      <alignment horizontal="right" vertical="top" wrapText="1"/>
    </xf>
    <xf numFmtId="0" fontId="9" fillId="0" borderId="0" xfId="0" applyFont="1" applyFill="1" applyAlignment="1">
      <alignment horizontal="right" vertical="top" wrapText="1"/>
    </xf>
    <xf numFmtId="166" fontId="9" fillId="0" borderId="0" xfId="3" applyNumberFormat="1" applyFont="1" applyFill="1" applyAlignment="1">
      <alignment horizontal="left" vertical="top" wrapText="1"/>
    </xf>
    <xf numFmtId="0" fontId="14" fillId="4" borderId="1" xfId="0" applyFont="1" applyFill="1" applyBorder="1" applyAlignment="1">
      <alignment horizontal="right" vertical="top" wrapText="1"/>
    </xf>
    <xf numFmtId="166" fontId="10" fillId="4" borderId="1" xfId="3" applyNumberFormat="1" applyFont="1" applyFill="1" applyBorder="1" applyAlignment="1">
      <alignment horizontal="left" vertical="top" wrapText="1"/>
    </xf>
  </cellXfs>
  <cellStyles count="6">
    <cellStyle name="Bad" xfId="1" builtinId="27"/>
    <cellStyle name="Comma" xfId="3" builtinId="3"/>
    <cellStyle name="Good" xfId="5" builtinId="26"/>
    <cellStyle name="Neutral" xfId="2" builtinId="28"/>
    <cellStyle name="Normal" xfId="0" builtinId="0"/>
    <cellStyle name="Percent" xfId="4" builtinId="5"/>
  </cellStyles>
  <dxfs count="0"/>
  <tableStyles count="0" defaultTableStyle="TableStyleMedium2" defaultPivotStyle="PivotStyleLight16"/>
  <colors>
    <mruColors>
      <color rgb="FFFFFFDD"/>
      <color rgb="FFF5FCD6"/>
      <color rgb="FF00FF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ocumenttasks/documenttask1.xml><?xml version="1.0" encoding="utf-8"?>
<Tasks xmlns="http://schemas.microsoft.com/office/tasks/2019/documenttasks">
  <Task id="{68683AA3-EDA2-4110-BDDC-4118C116DBAE}">
    <Anchor>
      <Comment id="{5055268F-5BE3-4D18-B563-2638BA3191D2}"/>
    </Anchor>
    <History>
      <Event time="2025-01-23T15:54:37.14" id="{44D3480E-9475-42F9-8F29-4FEA8AF2D429}">
        <Attribution userId="S::CanningsRL@cardiff.ac.uk::e1326d45-c6c4-4ddc-9515-6edb97a2e404" userName="Rebecca Cannings-John" userProvider="AD"/>
        <Anchor>
          <Comment id="{5055268F-5BE3-4D18-B563-2638BA3191D2}"/>
        </Anchor>
        <Create/>
      </Event>
      <Event time="2025-01-23T15:54:37.14" id="{6F8DFFF3-189D-4A1D-BFDB-76F9143C6D05}">
        <Attribution userId="S::CanningsRL@cardiff.ac.uk::e1326d45-c6c4-4ddc-9515-6edb97a2e404" userName="Rebecca Cannings-John" userProvider="AD"/>
        <Anchor>
          <Comment id="{5055268F-5BE3-4D18-B563-2638BA3191D2}"/>
        </Anchor>
        <Assign userId="S::WhiteJ11@cardiff.ac.uk::6c6826ff-7da1-4f15-947c-93b36b7ef766" userName="James White" userProvider="AD"/>
      </Event>
      <Event time="2025-01-23T15:54:37.14" id="{832A22F3-2F67-4486-A3E7-BE6E8A61ECB2}">
        <Attribution userId="S::CanningsRL@cardiff.ac.uk::e1326d45-c6c4-4ddc-9515-6edb97a2e404" userName="Rebecca Cannings-John" userProvider="AD"/>
        <Anchor>
          <Comment id="{5055268F-5BE3-4D18-B563-2638BA3191D2}"/>
        </Anchor>
        <SetTitle title="@James White can you confirm if these figures are correct? The Ns are pooled from both the 1958 and 1970 cohorts is that correct?"/>
      </Event>
    </History>
  </Task>
</Tasks>
</file>

<file path=xl/persons/person.xml><?xml version="1.0" encoding="utf-8"?>
<personList xmlns="http://schemas.microsoft.com/office/spreadsheetml/2018/threadedcomments" xmlns:x="http://schemas.openxmlformats.org/spreadsheetml/2006/main">
  <person displayName="James White" id="{A03136AC-7821-43E1-9912-6A04E5905003}" userId="WhiteJ11@cardiff.ac.uk" providerId="PeoplePicker"/>
  <person displayName="James White" id="{8CA076CB-706B-4E1F-AFBD-D7ECE9260C91}" userId="S::whitej11@cardiff.ac.uk::6c6826ff-7da1-4f15-947c-93b36b7ef766" providerId="AD"/>
  <person displayName="Rebecca Cannings-John" id="{6A347E4E-19DB-43A9-A786-734634627972}" userId="S::CanningsRL@cardiff.ac.uk::e1326d45-c6c4-4ddc-9515-6edb97a2e4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L10" dT="2025-01-23T16:20:24.92" personId="{6A347E4E-19DB-43A9-A786-734634627972}" id="{B824088A-0F4D-47B2-A89D-DC528224EF3A}">
    <text xml:space="preserve">Know that total in homeless pon was 28033 so estimated these based on comparator popn distn
</text>
  </threadedComment>
  <threadedComment ref="L11" dT="2025-01-23T16:20:24.92" personId="{6A347E4E-19DB-43A9-A786-734634627972}" id="{9AAF5FF7-F5A3-45C2-8D4F-07DC1641FD8C}">
    <text xml:space="preserve">Know that total in homeless pon was 28033 so estimated these based on comparator popn distn
</text>
  </threadedComment>
  <threadedComment ref="L12" dT="2025-01-23T16:20:24.92" personId="{6A347E4E-19DB-43A9-A786-734634627972}" id="{A6567FDD-8CDF-4CEA-8AEE-57082D0D701E}">
    <text xml:space="preserve">Know that total in homeless pon was 28033 so estimated these based on comparator popn distn
</text>
  </threadedComment>
  <threadedComment ref="L13" dT="2025-01-23T16:20:24.92" personId="{6A347E4E-19DB-43A9-A786-734634627972}" id="{8CF75932-D123-4B3B-88F3-014488B8EA3A}">
    <text xml:space="preserve">Know that total in homeless pon was 28033 so estimated these based on comparator popn distn
</text>
  </threadedComment>
  <threadedComment ref="L14" dT="2025-01-23T16:20:24.92" personId="{6A347E4E-19DB-43A9-A786-734634627972}" id="{1731CFEC-94C1-4AEE-A569-1C844867237F}">
    <text xml:space="preserve">Know that total in homeless pon was 28033 so estimated these based on comparator popn distn
</text>
  </threadedComment>
  <threadedComment ref="L15" dT="2025-01-23T16:20:24.92" personId="{6A347E4E-19DB-43A9-A786-734634627972}" id="{33325239-73FC-4180-90BA-C350C2BDA727}">
    <text xml:space="preserve">Know that total in homeless pon was 28033 so estimated these based on comparator popn distn
</text>
  </threadedComment>
  <threadedComment ref="N42" dT="2025-01-23T11:57:53.91" personId="{6A347E4E-19DB-43A9-A786-734634627972}" id="{BE0652DD-369B-4675-B984-0F5A904A98AD}">
    <text xml:space="preserve">Estimated total deaths </text>
  </threadedComment>
  <threadedComment ref="K44" dT="2025-01-23T11:58:06.36" personId="{6A347E4E-19DB-43A9-A786-734634627972}" id="{D95864F4-D622-43D2-8FDA-33AAA9A488F2}">
    <text>166 deaths in total</text>
  </threadedComment>
  <threadedComment ref="J50" dT="2024-11-20T10:46:39.28" personId="{6A347E4E-19DB-43A9-A786-734634627972}" id="{C0363BE8-BC39-4BCC-A433-1B3C542F1D33}">
    <text>et al Link to Vila Rodriguez 2017</text>
  </threadedComment>
  <threadedComment ref="K51" dT="2025-01-23T12:38:02.67" personId="{6A347E4E-19DB-43A9-A786-734634627972}" id="{14950612-D266-45FC-A06D-0B56BE8184DE}">
    <text xml:space="preserve">201 deaths in total for all males
</text>
  </threadedComment>
  <threadedComment ref="J78" dT="2024-11-18T13:59:26.56" personId="{6A347E4E-19DB-43A9-A786-734634627972}" id="{F1522D64-E71D-4862-AD50-001FDA8290C7}">
    <text>zero events</text>
  </threadedComment>
  <threadedComment ref="K111" dT="2025-01-23T15:42:51.67" personId="{6A347E4E-19DB-43A9-A786-734634627972}" id="{A38630F1-A348-42C9-A696-E09D97AE2D96}">
    <text xml:space="preserve">Estimated from %s
</text>
  </threadedComment>
  <threadedComment ref="M111" dT="2025-01-23T15:42:57.72" personId="{6A347E4E-19DB-43A9-A786-734634627972}" id="{76CF50CC-590D-4BE7-A83A-ED7291F61E02}">
    <text>Estimated from %s</text>
  </threadedComment>
  <threadedComment ref="K112" dT="2025-01-23T15:45:14.26" personId="{6A347E4E-19DB-43A9-A786-734634627972}" id="{3D71CBE5-ACD8-4D3D-9018-E3FC351F2D41}">
    <text>Overall deaths n=99</text>
  </threadedComment>
  <threadedComment ref="J113" dT="2025-01-23T15:54:37.14" personId="{6A347E4E-19DB-43A9-A786-734634627972}" id="{5055268F-5BE3-4D18-B563-2638BA3191D2}">
    <text>@James White can you confirm if these figures are correct? The Ns are pooled from both the 1958 and 1970 cohorts is that correct?</text>
    <mentions>
      <mention mentionpersonId="{A03136AC-7821-43E1-9912-6A04E5905003}" mentionId="{AA55484E-B1A5-4BD9-BCBD-AD3D1F71F379}" startIndex="0" length="12"/>
    </mentions>
  </threadedComment>
  <threadedComment ref="J113" dT="2025-01-23T16:35:58.58" personId="{8CA076CB-706B-4E1F-AFBD-D7ECE9260C91}" id="{25BDB83A-6E31-400E-8C58-29F150906B56}" parentId="{5055268F-5BE3-4D18-B563-2638BA3191D2}">
    <text>They are correct</text>
  </threadedComment>
  <threadedComment ref="AZ126" dT="2025-01-07T14:21:18.17" personId="{6A347E4E-19DB-43A9-A786-734634627972}" id="{E4165DD7-398F-4E4C-8E82-571BD0F155F5}">
    <text>The effect size and lower CI was both 1.1  this has been amended so that the lower CI was 1.09</text>
  </threadedComment>
  <threadedComment ref="M143" dT="2025-01-21T15:02:04.58" personId="{6A347E4E-19DB-43A9-A786-734634627972}" id="{7107BD0B-DFE4-4D31-9A57-DF2F6DCF5131}">
    <text xml:space="preserve">Estimated
</text>
  </threadedComment>
  <threadedComment ref="L145" dT="2025-01-21T13:27:26.82" personId="{6A347E4E-19DB-43A9-A786-734634627972}" id="{750F8A93-6D6D-408B-B759-D46EF6AE14D4}">
    <text>Estimates from %s</text>
  </threadedComment>
  <threadedComment ref="L146" dT="2025-01-21T13:27:26.82" personId="{6A347E4E-19DB-43A9-A786-734634627972}" id="{3692EE57-4ACB-453B-BF9B-22E3D645CCF6}">
    <text>Estimates from %s</text>
  </threadedComment>
</ThreadedComments>
</file>

<file path=xl/threadedComments/threadedComment2.xml><?xml version="1.0" encoding="utf-8"?>
<ThreadedComments xmlns="http://schemas.microsoft.com/office/spreadsheetml/2018/threadedcomments" xmlns:x="http://schemas.openxmlformats.org/spreadsheetml/2006/main">
  <threadedComment ref="C263" dT="2024-12-17T16:25:12.34" personId="{6A347E4E-19DB-43A9-A786-734634627972}" id="{9A0C22FE-1682-4D20-A07C-2B158EE785D0}">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64" dT="2024-12-17T16:25:12.34" personId="{6A347E4E-19DB-43A9-A786-734634627972}" id="{37187DD8-C89E-4FEA-8F2E-96FEB6FD21D2}">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65" dT="2024-12-17T16:25:12.34" personId="{6A347E4E-19DB-43A9-A786-734634627972}" id="{D09FCF11-0122-4660-91EC-983FAD1985D3}">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66" dT="2024-12-17T16:25:12.34" personId="{6A347E4E-19DB-43A9-A786-734634627972}" id="{B3345482-1131-4BC6-8DEB-53437CBEEB48}">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67" dT="2024-12-17T16:25:12.34" personId="{6A347E4E-19DB-43A9-A786-734634627972}" id="{FBB8BA29-ABAC-4C6D-BD99-36BBE02491E5}">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68" dT="2024-12-17T16:25:12.34" personId="{6A347E4E-19DB-43A9-A786-734634627972}" id="{75E17580-4D1B-4A02-A7E1-91BDFE481969}">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69" dT="2024-12-17T16:25:12.34" personId="{6A347E4E-19DB-43A9-A786-734634627972}" id="{1ABD2230-6DD8-45DF-9982-7F87A43F6042}">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70" dT="2024-12-17T16:25:12.34" personId="{6A347E4E-19DB-43A9-A786-734634627972}" id="{82E7F0B0-1F64-4264-877C-06B092F014E9}">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71" dT="2024-12-17T16:25:12.34" personId="{6A347E4E-19DB-43A9-A786-734634627972}" id="{671D2C7E-9C68-403A-B1D1-D85361690BE9}">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72" dT="2024-12-17T16:25:12.34" personId="{6A347E4E-19DB-43A9-A786-734634627972}" id="{AB7CEC5B-98B7-4BC9-AB7F-11AE68763E47}">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73" dT="2024-12-17T16:25:12.34" personId="{6A347E4E-19DB-43A9-A786-734634627972}" id="{80E5ABC9-0324-454A-88AA-AD2A750D0470}">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74" dT="2024-12-17T16:25:12.34" personId="{6A347E4E-19DB-43A9-A786-734634627972}" id="{4791911F-DF91-49A2-B5CF-CCAA5793AF72}">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75" dT="2024-12-17T16:25:12.34" personId="{6A347E4E-19DB-43A9-A786-734634627972}" id="{E6A6BC40-4E5B-4341-814D-7CCDB230CE23}">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76" dT="2024-12-17T16:25:12.34" personId="{6A347E4E-19DB-43A9-A786-734634627972}" id="{7E123EC7-B0F0-4934-8F1A-E928C52A1866}">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77" dT="2024-12-17T16:25:12.34" personId="{6A347E4E-19DB-43A9-A786-734634627972}" id="{378E24F4-12BF-4179-8AA6-FB6572D4FC80}">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78" dT="2024-12-17T16:25:12.34" personId="{6A347E4E-19DB-43A9-A786-734634627972}" id="{10813A18-2C45-4153-8D49-9FEDB8B90136}">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79" dT="2024-12-17T16:25:12.34" personId="{6A347E4E-19DB-43A9-A786-734634627972}" id="{DCE10169-A0D4-4730-A023-40D4AC3B0E9B}">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0" dT="2024-12-17T16:25:12.34" personId="{6A347E4E-19DB-43A9-A786-734634627972}" id="{667E6DCA-6807-4E13-942E-7805651328B9}">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1" dT="2024-12-17T16:25:12.34" personId="{6A347E4E-19DB-43A9-A786-734634627972}" id="{4159BF48-1956-4AEF-8445-46353E27AEAC}">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2" dT="2024-12-17T16:25:12.34" personId="{6A347E4E-19DB-43A9-A786-734634627972}" id="{F129F715-A737-42E1-8BD5-D32C6F9256E6}">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3" dT="2024-12-17T16:25:12.34" personId="{6A347E4E-19DB-43A9-A786-734634627972}" id="{64FF90E3-0A80-4DA3-BF98-95CFB6400686}">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4" dT="2024-12-17T16:25:12.34" personId="{6A347E4E-19DB-43A9-A786-734634627972}" id="{19C801EE-940B-42AA-A1FC-300256013672}">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5" dT="2024-12-17T16:25:12.34" personId="{6A347E4E-19DB-43A9-A786-734634627972}" id="{0B5BC634-89E3-4CAC-A975-434EE47EDA6A}">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6" dT="2024-12-17T16:25:12.34" personId="{6A347E4E-19DB-43A9-A786-734634627972}" id="{D76401E9-CD7B-4285-8C43-2ED9A9A61152}">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7" dT="2024-12-17T16:25:12.34" personId="{6A347E4E-19DB-43A9-A786-734634627972}" id="{FF4C81F1-98C7-4E1E-9945-03630DBC1F7B}">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8" dT="2024-12-17T16:25:12.34" personId="{6A347E4E-19DB-43A9-A786-734634627972}" id="{3FBAD7C2-B4DD-4DF9-AD7C-D274215DD77C}">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9" dT="2024-12-17T16:25:12.34" personId="{6A347E4E-19DB-43A9-A786-734634627972}" id="{C4615ACB-8E95-4595-82E0-2C0C900FF20E}">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90" dT="2024-12-17T16:25:12.34" personId="{6A347E4E-19DB-43A9-A786-734634627972}" id="{3500658B-784F-452A-9233-2DD6A4D994F5}">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91" dT="2024-12-17T16:25:12.34" personId="{6A347E4E-19DB-43A9-A786-734634627972}" id="{82EECE55-476F-4778-9C7A-C37BD8E3B0C7}">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92" dT="2024-12-17T16:25:12.34" personId="{6A347E4E-19DB-43A9-A786-734634627972}" id="{5576C7B2-50FB-4D05-A412-D351472079AA}">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93" dT="2024-12-17T16:25:12.34" personId="{6A347E4E-19DB-43A9-A786-734634627972}" id="{0833A0EB-B811-4440-A74F-186329841F7D}">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94" dT="2024-12-17T16:25:12.34" personId="{6A347E4E-19DB-43A9-A786-734634627972}" id="{29CFD476-95DC-4BEE-95B8-FD442582B9CE}">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95" dT="2024-12-17T16:25:12.34" personId="{6A347E4E-19DB-43A9-A786-734634627972}" id="{A51BAA59-9414-482F-9E32-C7A0AFDA2688}">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96" dT="2024-12-17T16:25:12.34" personId="{6A347E4E-19DB-43A9-A786-734634627972}" id="{50077B1D-8719-4DA0-8483-F089778ECCE9}">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97" dT="2024-12-17T16:25:12.34" personId="{6A347E4E-19DB-43A9-A786-734634627972}" id="{CC55C49E-DE3D-46B6-B32B-76BA0A38B4A4}">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98" dT="2024-12-17T16:25:12.34" personId="{6A347E4E-19DB-43A9-A786-734634627972}" id="{D20A0E6B-D999-493C-A9A0-28B758120151}">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99" dT="2024-12-17T16:25:12.34" personId="{6A347E4E-19DB-43A9-A786-734634627972}" id="{B129615B-5415-4764-8589-BEF17083F6B0}">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300" dT="2024-12-17T16:25:12.34" personId="{6A347E4E-19DB-43A9-A786-734634627972}" id="{464B7512-833F-41A1-B395-2CC563F48CB4}">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301" dT="2024-12-17T16:25:12.34" personId="{6A347E4E-19DB-43A9-A786-734634627972}" id="{246BFE00-D86E-4475-A2E1-0C29F291EE92}">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302" dT="2024-12-17T16:25:12.34" personId="{6A347E4E-19DB-43A9-A786-734634627972}" id="{54E6BBEA-CDFD-46E8-B82A-7C153294C75A}">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s>
</file>

<file path=xl/threadedComments/threadedComment3.xml><?xml version="1.0" encoding="utf-8"?>
<ThreadedComments xmlns="http://schemas.microsoft.com/office/spreadsheetml/2018/threadedcomments" xmlns:x="http://schemas.openxmlformats.org/spreadsheetml/2006/main">
  <threadedComment ref="C121" dT="2024-12-17T16:25:12.34" personId="{6A347E4E-19DB-43A9-A786-734634627972}" id="{A4B508EC-621F-4851-8C66-4F6B7C7FB178}">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22" dT="2024-12-17T16:25:12.34" personId="{6A347E4E-19DB-43A9-A786-734634627972}" id="{26F78AE5-FD1A-44EC-8967-900878BDEC31}">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23" dT="2024-12-17T16:25:12.34" personId="{6A347E4E-19DB-43A9-A786-734634627972}" id="{B6B54396-3D1D-4277-9CD8-F41D6FC19332}">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24" dT="2024-12-17T16:25:12.34" personId="{6A347E4E-19DB-43A9-A786-734634627972}" id="{1BFC8204-B64B-4B9F-90E1-C6B3EF833E1B}">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25" dT="2024-12-17T16:25:12.34" personId="{6A347E4E-19DB-43A9-A786-734634627972}" id="{2C7B7C4F-9572-43F8-A4A1-7AE449A9F05A}">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26" dT="2024-12-17T16:25:12.34" personId="{6A347E4E-19DB-43A9-A786-734634627972}" id="{B2F4C3E8-CDC1-4941-8F23-FC6489119000}">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27" dT="2024-12-17T16:25:12.34" personId="{6A347E4E-19DB-43A9-A786-734634627972}" id="{182C76CC-5DAD-402B-A721-A978635E0573}">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61" dT="2024-12-17T16:25:12.34" personId="{6A347E4E-19DB-43A9-A786-734634627972}" id="{878179F4-5315-4B1C-A3BA-D6E26CCED1AA}">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62" dT="2024-12-17T16:25:12.34" personId="{6A347E4E-19DB-43A9-A786-734634627972}" id="{F0CC1CA3-1C7A-4A73-9EDA-75AE7D0F963E}">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63" dT="2024-12-17T16:25:12.34" personId="{6A347E4E-19DB-43A9-A786-734634627972}" id="{B2AA3855-53D1-4403-B086-1A15CB75C96C}">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64" dT="2024-12-17T16:25:12.34" personId="{6A347E4E-19DB-43A9-A786-734634627972}" id="{287163D7-F7C8-4A21-B696-A55DB490AC90}">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65" dT="2024-12-17T16:25:12.34" personId="{6A347E4E-19DB-43A9-A786-734634627972}" id="{615ABA86-BE26-4B74-9F65-503CEDD289AC}">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98" dT="2024-12-17T16:25:12.34" personId="{6A347E4E-19DB-43A9-A786-734634627972}" id="{C536278E-BABC-446C-9B79-665268593059}">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199" dT="2024-12-17T16:25:12.34" personId="{6A347E4E-19DB-43A9-A786-734634627972}" id="{106A7FF0-75C6-4AEB-9B9E-D0F6029C816F}">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43" dT="2024-12-17T16:25:12.34" personId="{6A347E4E-19DB-43A9-A786-734634627972}" id="{D0E87316-2E49-4A1D-8BBE-5F04C7B28E56}">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64" dT="2024-12-17T16:25:12.34" personId="{6A347E4E-19DB-43A9-A786-734634627972}" id="{AD91B085-32CE-40CC-8B0E-D367E47833FB}">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7" dT="2024-12-17T16:25:12.34" personId="{6A347E4E-19DB-43A9-A786-734634627972}" id="{7D365730-780E-497D-91BE-CA1B4221C508}">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288" dT="2024-12-17T16:25:12.34" personId="{6A347E4E-19DB-43A9-A786-734634627972}" id="{BDC9BC7C-3D74-4AF0-BCFD-8B7B6DAFD957}">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302" dT="2024-12-17T16:25:12.34" personId="{6A347E4E-19DB-43A9-A786-734634627972}" id="{92283005-6144-434F-BC00-EBEC021164C0}">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359" dT="2024-12-17T16:25:12.34" personId="{6A347E4E-19DB-43A9-A786-734634627972}" id="{ABE6B313-00B2-42F8-8B94-5A69932AD896}">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360" dT="2024-12-17T16:25:12.34" personId="{6A347E4E-19DB-43A9-A786-734634627972}" id="{C0613BFE-0172-4E85-95E2-C36D047A66ED}">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361" dT="2024-12-17T16:25:12.34" personId="{6A347E4E-19DB-43A9-A786-734634627972}" id="{886AFDA0-39C7-48E1-9BCE-CD4AA20F90EB}">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362" dT="2024-12-17T16:25:12.34" personId="{6A347E4E-19DB-43A9-A786-734634627972}" id="{B308FE0F-C01D-4967-B4E3-DCEC306E93BD}">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363" dT="2024-12-17T16:25:12.34" personId="{6A347E4E-19DB-43A9-A786-734634627972}" id="{E3E466F2-0684-4335-B9E0-D7841B988A41}">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364" dT="2024-12-17T16:25:12.34" personId="{6A347E4E-19DB-43A9-A786-734634627972}" id="{978363DC-E428-4A0D-B250-FA85038F877E}">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365" dT="2024-12-17T16:25:12.34" personId="{6A347E4E-19DB-43A9-A786-734634627972}" id="{B45DA008-5527-49F5-B638-C68A6FDD446F}">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02" dT="2024-12-17T16:25:12.34" personId="{6A347E4E-19DB-43A9-A786-734634627972}" id="{05491113-0114-4B18-A56B-5F7910CF1A8B}">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03" dT="2024-12-17T16:25:12.34" personId="{6A347E4E-19DB-43A9-A786-734634627972}" id="{4FD0624E-A1A2-4747-B5FF-19C044880375}">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04" dT="2024-12-17T16:25:12.34" personId="{6A347E4E-19DB-43A9-A786-734634627972}" id="{E3C910C4-3084-4039-B5E3-9621FEA5F096}">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05" dT="2024-12-17T16:25:12.34" personId="{6A347E4E-19DB-43A9-A786-734634627972}" id="{E804B07B-AA18-4268-B919-9B2DADDA0043}">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06" dT="2024-12-17T16:25:12.34" personId="{6A347E4E-19DB-43A9-A786-734634627972}" id="{B10B362C-7C8E-4D82-A00F-7691F5BF443F}">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07" dT="2024-12-17T16:25:12.34" personId="{6A347E4E-19DB-43A9-A786-734634627972}" id="{3D88B816-2DA4-46B0-834A-9AFC6275A646}">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42" dT="2024-12-17T16:25:12.34" personId="{6A347E4E-19DB-43A9-A786-734634627972}" id="{DAC48A23-D8D3-4C03-A94D-0D9ECE3BB320}">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43" dT="2024-12-17T16:25:12.34" personId="{6A347E4E-19DB-43A9-A786-734634627972}" id="{39CFB648-99BF-4E5D-A627-6ACD24DF6A9E}">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44" dT="2024-12-17T16:25:12.34" personId="{6A347E4E-19DB-43A9-A786-734634627972}" id="{77425239-B4A0-4E6E-A9DB-5A1A543D15A4}">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45" dT="2024-12-17T16:25:12.34" personId="{6A347E4E-19DB-43A9-A786-734634627972}" id="{85B0DE31-89E7-4202-9331-F8648C171F3A}">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46" dT="2024-12-17T16:25:12.34" personId="{6A347E4E-19DB-43A9-A786-734634627972}" id="{9567DAB5-FF9D-4C26-BA58-E945C19ACF69}">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447" dT="2024-12-17T16:25:12.34" personId="{6A347E4E-19DB-43A9-A786-734634627972}" id="{4000E8BA-BF3D-4E41-96C8-6E9AF9F5A23E}">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512" dT="2024-12-17T16:25:12.34" personId="{6A347E4E-19DB-43A9-A786-734634627972}" id="{83D8B51D-CDB6-4AC0-AED4-2AF2647EABB2}">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 ref="C513" dT="2024-12-17T16:25:12.34" personId="{6A347E4E-19DB-43A9-A786-734634627972}" id="{6B0B283C-F93E-47B9-8B18-844AE4F1D448}">
    <text>same population as ID 31 Fine et al paper which only reported drug overdose as outcome. This paper reports all cause, drug overdose, suicide, PSUD, homicide, ill-defined cause of death stratified by age, ethnicity, and sex. 
Suggest not using ID31 and replacing with this paper.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D4F89-29E6-44A8-B136-99A90F42887A}">
  <sheetPr>
    <tabColor theme="9" tint="0.79998168889431442"/>
  </sheetPr>
  <dimension ref="A1:BL358"/>
  <sheetViews>
    <sheetView zoomScale="78" zoomScaleNormal="78" workbookViewId="0">
      <selection sqref="A1:XFD1"/>
    </sheetView>
  </sheetViews>
  <sheetFormatPr defaultColWidth="8.7265625" defaultRowHeight="14.5" x14ac:dyDescent="0.35"/>
  <cols>
    <col min="1" max="2" width="5" style="105" customWidth="1"/>
    <col min="3" max="3" width="8.81640625" style="105" customWidth="1"/>
    <col min="4" max="4" width="6.36328125" style="105" customWidth="1"/>
    <col min="5" max="6" width="5.36328125" style="105" customWidth="1"/>
    <col min="7" max="7" width="7.1796875" style="105" customWidth="1"/>
    <col min="8" max="8" width="12.08984375" style="105" customWidth="1"/>
    <col min="9" max="9" width="18.1796875" style="105" customWidth="1"/>
    <col min="10" max="10" width="31.54296875" style="105" customWidth="1"/>
    <col min="11" max="14" width="14.7265625" style="109" customWidth="1"/>
    <col min="15" max="15" width="17.7265625" style="110" customWidth="1"/>
    <col min="16" max="16" width="34.36328125" style="105" customWidth="1"/>
    <col min="17" max="17" width="18.26953125" style="105" customWidth="1"/>
    <col min="18" max="18" width="16.453125" style="105" customWidth="1"/>
    <col min="19" max="19" width="8.54296875" style="105" customWidth="1"/>
    <col min="20" max="20" width="21.1796875" style="105" customWidth="1"/>
    <col min="21" max="21" width="57.7265625" style="105" customWidth="1"/>
    <col min="22" max="22" width="18" style="105" customWidth="1"/>
    <col min="23" max="23" width="18.54296875" style="105" customWidth="1"/>
    <col min="24" max="26" width="16.1796875" style="105" customWidth="1"/>
    <col min="27" max="27" width="18" style="105" customWidth="1"/>
    <col min="28" max="28" width="23.1796875" style="105" customWidth="1"/>
    <col min="29" max="29" width="9.54296875" style="105" customWidth="1"/>
    <col min="30" max="30" width="18.81640625" style="105" customWidth="1"/>
    <col min="31" max="31" width="8.7265625" style="105" customWidth="1"/>
    <col min="32" max="32" width="9.7265625" style="105" customWidth="1"/>
    <col min="33" max="33" width="18.1796875" style="105" customWidth="1"/>
    <col min="34" max="34" width="19.453125" style="105" customWidth="1"/>
    <col min="35" max="35" width="20.1796875" style="105" customWidth="1"/>
    <col min="36" max="36" width="36.81640625" style="105" customWidth="1"/>
    <col min="37" max="37" width="15.08984375" style="105" customWidth="1"/>
    <col min="38" max="38" width="19.453125" style="105" customWidth="1"/>
    <col min="39" max="39" width="24.26953125" style="105" customWidth="1"/>
    <col min="40" max="40" width="24.7265625" style="105" customWidth="1"/>
    <col min="41" max="41" width="22.36328125" style="105" customWidth="1"/>
    <col min="42" max="42" width="23.36328125" style="105" customWidth="1"/>
    <col min="43" max="43" width="32.453125" style="105" customWidth="1"/>
    <col min="44" max="47" width="10.90625" style="105" customWidth="1"/>
    <col min="48" max="48" width="6.1796875" style="105" customWidth="1"/>
    <col min="49" max="50" width="11" style="105" customWidth="1"/>
    <col min="51" max="51" width="25.7265625" style="105" customWidth="1"/>
    <col min="52" max="54" width="11" style="109" customWidth="1"/>
    <col min="55" max="56" width="16.453125" style="105" customWidth="1"/>
    <col min="57" max="57" width="16.08984375" style="105" customWidth="1"/>
    <col min="58" max="58" width="30.1796875" style="105" customWidth="1"/>
    <col min="59" max="59" width="9.7265625" style="105" customWidth="1"/>
    <col min="60" max="62" width="11" style="109" customWidth="1"/>
    <col min="63" max="76" width="11" style="105" customWidth="1"/>
    <col min="77" max="16384" width="8.7265625" style="105"/>
  </cols>
  <sheetData>
    <row r="1" spans="1:62" s="6" customFormat="1" ht="28.5" customHeight="1" x14ac:dyDescent="0.35">
      <c r="A1" s="92" t="s">
        <v>0</v>
      </c>
      <c r="B1" s="92" t="s">
        <v>1</v>
      </c>
      <c r="C1" s="92" t="s">
        <v>2</v>
      </c>
      <c r="D1" s="92" t="s">
        <v>3</v>
      </c>
      <c r="E1" s="92" t="s">
        <v>4</v>
      </c>
      <c r="F1" s="92" t="s">
        <v>5</v>
      </c>
      <c r="G1" s="92" t="s">
        <v>6</v>
      </c>
      <c r="H1" s="92" t="s">
        <v>7</v>
      </c>
      <c r="I1" s="92" t="s">
        <v>8</v>
      </c>
      <c r="J1" s="92" t="s">
        <v>9</v>
      </c>
      <c r="K1" s="111" t="s">
        <v>852</v>
      </c>
      <c r="L1" s="111" t="s">
        <v>853</v>
      </c>
      <c r="M1" s="111" t="s">
        <v>854</v>
      </c>
      <c r="N1" s="111" t="s">
        <v>855</v>
      </c>
      <c r="O1" s="112" t="s">
        <v>10</v>
      </c>
      <c r="P1" s="92" t="s">
        <v>1761</v>
      </c>
      <c r="Q1" s="92" t="s">
        <v>10</v>
      </c>
      <c r="R1" s="92" t="s">
        <v>11</v>
      </c>
      <c r="S1" s="92" t="s">
        <v>12</v>
      </c>
      <c r="T1" s="92" t="s">
        <v>13</v>
      </c>
      <c r="U1" s="92" t="s">
        <v>14</v>
      </c>
      <c r="V1" s="92" t="s">
        <v>15</v>
      </c>
      <c r="W1" s="92" t="s">
        <v>16</v>
      </c>
      <c r="X1" s="92" t="s">
        <v>17</v>
      </c>
      <c r="Y1" s="92" t="s">
        <v>18</v>
      </c>
      <c r="Z1" s="92" t="s">
        <v>19</v>
      </c>
      <c r="AA1" s="92" t="s">
        <v>20</v>
      </c>
      <c r="AB1" s="92" t="s">
        <v>21</v>
      </c>
      <c r="AC1" s="92" t="s">
        <v>22</v>
      </c>
      <c r="AD1" s="92" t="s">
        <v>23</v>
      </c>
      <c r="AE1" s="92" t="s">
        <v>24</v>
      </c>
      <c r="AF1" s="92" t="s">
        <v>25</v>
      </c>
      <c r="AG1" s="92" t="s">
        <v>26</v>
      </c>
      <c r="AH1" s="92" t="s">
        <v>27</v>
      </c>
      <c r="AI1" s="92" t="s">
        <v>28</v>
      </c>
      <c r="AJ1" s="92" t="s">
        <v>29</v>
      </c>
      <c r="AK1" s="92" t="s">
        <v>30</v>
      </c>
      <c r="AL1" s="92" t="s">
        <v>31</v>
      </c>
      <c r="AM1" s="92" t="s">
        <v>32</v>
      </c>
      <c r="AN1" s="92" t="s">
        <v>33</v>
      </c>
      <c r="AO1" s="92" t="s">
        <v>34</v>
      </c>
      <c r="AP1" s="92" t="s">
        <v>35</v>
      </c>
      <c r="AQ1" s="92" t="s">
        <v>36</v>
      </c>
      <c r="AR1" s="92" t="s">
        <v>37</v>
      </c>
      <c r="AS1" s="92" t="s">
        <v>38</v>
      </c>
      <c r="AT1" s="92" t="s">
        <v>39</v>
      </c>
      <c r="AU1" s="92" t="s">
        <v>40</v>
      </c>
      <c r="AV1" s="92" t="s">
        <v>41</v>
      </c>
      <c r="AW1" s="92" t="s">
        <v>42</v>
      </c>
      <c r="AX1" s="92" t="s">
        <v>43</v>
      </c>
      <c r="AY1" s="92" t="s">
        <v>44</v>
      </c>
      <c r="AZ1" s="107" t="s">
        <v>45</v>
      </c>
      <c r="BA1" s="107" t="s">
        <v>46</v>
      </c>
      <c r="BB1" s="107" t="s">
        <v>47</v>
      </c>
      <c r="BC1" s="92" t="s">
        <v>48</v>
      </c>
      <c r="BD1" s="92" t="s">
        <v>48</v>
      </c>
      <c r="BE1" s="92" t="s">
        <v>49</v>
      </c>
      <c r="BF1" s="92" t="s">
        <v>50</v>
      </c>
      <c r="BG1" s="92" t="s">
        <v>51</v>
      </c>
      <c r="BH1" s="107" t="s">
        <v>52</v>
      </c>
      <c r="BI1" s="107" t="s">
        <v>53</v>
      </c>
      <c r="BJ1" s="107" t="s">
        <v>54</v>
      </c>
    </row>
    <row r="2" spans="1:62" s="45" customFormat="1" ht="18.649999999999999" customHeight="1" x14ac:dyDescent="0.35">
      <c r="A2" s="45">
        <v>1</v>
      </c>
      <c r="B2" s="45">
        <v>1</v>
      </c>
      <c r="C2" s="45" t="str">
        <f>CONCATENATE(A2,B2)</f>
        <v>11</v>
      </c>
      <c r="D2" s="45" t="s">
        <v>502</v>
      </c>
      <c r="E2" s="45">
        <v>1</v>
      </c>
      <c r="I2" s="45" t="s">
        <v>56</v>
      </c>
      <c r="J2" s="45" t="s">
        <v>503</v>
      </c>
      <c r="K2" s="46">
        <v>57</v>
      </c>
      <c r="L2" s="46">
        <v>470</v>
      </c>
      <c r="M2" s="46">
        <v>496</v>
      </c>
      <c r="N2" s="46">
        <v>8105</v>
      </c>
      <c r="O2" s="47">
        <v>8575</v>
      </c>
      <c r="Q2" s="45">
        <v>8575</v>
      </c>
      <c r="R2" s="45" t="s">
        <v>58</v>
      </c>
      <c r="S2" s="45">
        <v>2019</v>
      </c>
      <c r="T2" s="45" t="str">
        <f>CONCATENATE(J2," ","(",S2,")")</f>
        <v>Agarwal et al (2019)</v>
      </c>
      <c r="U2" s="45" t="str">
        <f>CONCATENATE(T2,G2)</f>
        <v>Agarwal et al (2019)</v>
      </c>
      <c r="V2" s="45" t="s">
        <v>504</v>
      </c>
      <c r="W2" s="45" t="s">
        <v>60</v>
      </c>
      <c r="X2" s="45" t="s">
        <v>505</v>
      </c>
      <c r="Y2" s="45" t="s">
        <v>505</v>
      </c>
      <c r="Z2" s="45" t="s">
        <v>505</v>
      </c>
      <c r="AA2" s="45">
        <v>13</v>
      </c>
      <c r="AB2" s="45" t="str">
        <f>IF(AA2&lt;=$AA$145,"Low quality (≤12)","High quality (&gt;12)")</f>
        <v>High quality (&gt;12)</v>
      </c>
      <c r="AC2" s="45" t="s">
        <v>95</v>
      </c>
      <c r="AD2" s="45" t="s">
        <v>95</v>
      </c>
      <c r="AE2" s="45" t="s">
        <v>65</v>
      </c>
      <c r="AF2" s="45" t="s">
        <v>96</v>
      </c>
      <c r="AG2" s="45" t="s">
        <v>97</v>
      </c>
      <c r="AH2" s="45" t="s">
        <v>129</v>
      </c>
      <c r="AI2" s="45" t="s">
        <v>129</v>
      </c>
      <c r="AJ2" s="45" t="s">
        <v>506</v>
      </c>
      <c r="AK2" s="45" t="s">
        <v>101</v>
      </c>
      <c r="AL2" s="45" t="s">
        <v>72</v>
      </c>
      <c r="AM2" s="45" t="s">
        <v>73</v>
      </c>
      <c r="AN2" s="45" t="s">
        <v>122</v>
      </c>
      <c r="AO2" s="48" t="s">
        <v>122</v>
      </c>
      <c r="AP2" s="48" t="s">
        <v>122</v>
      </c>
      <c r="AQ2" s="45" t="s">
        <v>76</v>
      </c>
      <c r="AR2" s="45" t="s">
        <v>77</v>
      </c>
      <c r="AS2" s="45" t="s">
        <v>507</v>
      </c>
      <c r="AT2" s="45" t="s">
        <v>106</v>
      </c>
      <c r="AU2" s="45" t="s">
        <v>107</v>
      </c>
      <c r="AV2" s="45">
        <v>1</v>
      </c>
      <c r="AW2" s="45" t="s">
        <v>308</v>
      </c>
      <c r="AX2" s="45" t="s">
        <v>82</v>
      </c>
      <c r="AZ2" s="49">
        <v>1.9817475978037062</v>
      </c>
      <c r="BA2" s="49">
        <v>1.5312963521967169</v>
      </c>
      <c r="BB2" s="49">
        <v>2.56470508518278</v>
      </c>
      <c r="BC2" s="45" t="s">
        <v>134</v>
      </c>
      <c r="BD2" s="45" t="s">
        <v>85</v>
      </c>
      <c r="BE2" s="45" t="s">
        <v>136</v>
      </c>
      <c r="BF2" s="45" t="s">
        <v>137</v>
      </c>
      <c r="BG2" s="45" t="s">
        <v>135</v>
      </c>
      <c r="BH2" s="50">
        <v>1.9817475978037062</v>
      </c>
      <c r="BI2" s="50">
        <v>1.5312963521967169</v>
      </c>
      <c r="BJ2" s="50">
        <v>2.56470508518278</v>
      </c>
    </row>
    <row r="3" spans="1:62" s="45" customFormat="1" ht="18.649999999999999" customHeight="1" x14ac:dyDescent="0.35">
      <c r="A3" s="45">
        <v>2</v>
      </c>
      <c r="B3" s="45">
        <v>1</v>
      </c>
      <c r="C3" s="45" t="str">
        <f>CONCATENATE(A3,B3)</f>
        <v>21</v>
      </c>
      <c r="D3" s="45" t="s">
        <v>344</v>
      </c>
      <c r="E3" s="45">
        <v>1</v>
      </c>
      <c r="I3" s="45" t="s">
        <v>56</v>
      </c>
      <c r="J3" s="45" t="s">
        <v>345</v>
      </c>
      <c r="K3" s="51" t="s">
        <v>1733</v>
      </c>
      <c r="L3" s="46">
        <v>370</v>
      </c>
      <c r="M3" s="51" t="s">
        <v>1733</v>
      </c>
      <c r="N3" s="46">
        <f>4105-L3</f>
        <v>3735</v>
      </c>
      <c r="O3" s="47">
        <v>4105</v>
      </c>
      <c r="Q3" s="45">
        <v>4105</v>
      </c>
      <c r="R3" s="45" t="s">
        <v>58</v>
      </c>
      <c r="S3" s="45">
        <v>2013</v>
      </c>
      <c r="T3" s="45" t="str">
        <f>CONCATENATE(J3," ","(",S3,")")</f>
        <v>Alvarez-Uria et al (2013)</v>
      </c>
      <c r="U3" s="45" t="str">
        <f>CONCATENATE(T3,G3)</f>
        <v>Alvarez-Uria et al (2013)</v>
      </c>
      <c r="V3" s="45" t="s">
        <v>346</v>
      </c>
      <c r="W3" s="45" t="s">
        <v>60</v>
      </c>
      <c r="X3" s="45" t="s">
        <v>347</v>
      </c>
      <c r="Y3" s="45" t="s">
        <v>347</v>
      </c>
      <c r="Z3" s="45" t="s">
        <v>347</v>
      </c>
      <c r="AA3" s="45">
        <v>13</v>
      </c>
      <c r="AB3" s="45" t="str">
        <f>IF(AA3&lt;=$AA$145,"Low quality (≤12)","High quality (&gt;12)")</f>
        <v>High quality (&gt;12)</v>
      </c>
      <c r="AC3" s="45" t="s">
        <v>63</v>
      </c>
      <c r="AD3" s="45" t="s">
        <v>64</v>
      </c>
      <c r="AE3" s="45" t="s">
        <v>65</v>
      </c>
      <c r="AF3" s="45" t="s">
        <v>96</v>
      </c>
      <c r="AG3" s="45" t="s">
        <v>97</v>
      </c>
      <c r="AH3" s="45" t="s">
        <v>348</v>
      </c>
      <c r="AI3" s="45" t="s">
        <v>349</v>
      </c>
      <c r="AJ3" s="45" t="s">
        <v>120</v>
      </c>
      <c r="AK3" s="45" t="s">
        <v>101</v>
      </c>
      <c r="AL3" s="45" t="s">
        <v>121</v>
      </c>
      <c r="AM3" s="45" t="s">
        <v>121</v>
      </c>
      <c r="AN3" s="45" t="s">
        <v>350</v>
      </c>
      <c r="AO3" s="48" t="s">
        <v>122</v>
      </c>
      <c r="AP3" s="48" t="s">
        <v>122</v>
      </c>
      <c r="AQ3" s="45" t="s">
        <v>76</v>
      </c>
      <c r="AR3" s="45" t="s">
        <v>77</v>
      </c>
      <c r="AS3" s="45" t="s">
        <v>351</v>
      </c>
      <c r="AT3" s="45" t="s">
        <v>106</v>
      </c>
      <c r="AU3" s="45" t="s">
        <v>107</v>
      </c>
      <c r="AV3" s="45">
        <v>1</v>
      </c>
      <c r="AW3" s="45" t="s">
        <v>188</v>
      </c>
      <c r="AX3" s="45" t="s">
        <v>82</v>
      </c>
      <c r="AZ3" s="49">
        <v>2.35</v>
      </c>
      <c r="BA3" s="49">
        <v>1.75</v>
      </c>
      <c r="BB3" s="49">
        <v>3.15</v>
      </c>
      <c r="BC3" s="45" t="s">
        <v>134</v>
      </c>
      <c r="BD3" s="45" t="s">
        <v>85</v>
      </c>
      <c r="BE3" s="45" t="s">
        <v>136</v>
      </c>
      <c r="BF3" s="45" t="s">
        <v>137</v>
      </c>
      <c r="BG3" s="45" t="s">
        <v>88</v>
      </c>
      <c r="BH3" s="52">
        <f>(1-0.5^(SQRT(AZ3)))/(1-0.5^(SQRT(1/AZ3)))</f>
        <v>1.7991476860998974</v>
      </c>
      <c r="BI3" s="52">
        <f>(1-0.5^(SQRT(BA3)))/(1-0.5^(SQRT(1/BA3)))</f>
        <v>1.4718270598584642</v>
      </c>
      <c r="BJ3" s="52">
        <f>(1-0.5^(SQRT(BB3)))/(1-0.5^(SQRT(1/BB3)))</f>
        <v>2.1891274583909874</v>
      </c>
    </row>
    <row r="4" spans="1:62" s="45" customFormat="1" ht="18.649999999999999" customHeight="1" x14ac:dyDescent="0.35">
      <c r="A4" s="45">
        <v>3</v>
      </c>
      <c r="B4" s="45">
        <v>1</v>
      </c>
      <c r="C4" s="45" t="str">
        <f>CONCATENATE(A4,B4)</f>
        <v>31</v>
      </c>
      <c r="D4" s="45" t="s">
        <v>352</v>
      </c>
      <c r="E4" s="45">
        <v>1</v>
      </c>
      <c r="G4" s="45" t="s">
        <v>200</v>
      </c>
      <c r="I4" s="45" t="s">
        <v>56</v>
      </c>
      <c r="J4" s="45" t="s">
        <v>345</v>
      </c>
      <c r="K4" s="51" t="s">
        <v>1733</v>
      </c>
      <c r="L4" s="53">
        <v>46</v>
      </c>
      <c r="M4" s="51" t="s">
        <v>1733</v>
      </c>
      <c r="N4" s="53">
        <v>954</v>
      </c>
      <c r="O4" s="47">
        <v>1000</v>
      </c>
      <c r="Q4" s="45">
        <v>1000</v>
      </c>
      <c r="R4" s="45" t="s">
        <v>58</v>
      </c>
      <c r="S4" s="45">
        <v>2012</v>
      </c>
      <c r="T4" s="45" t="str">
        <f>CONCATENATE(J4," ","(",S4,")")</f>
        <v>Alvarez-Uria et al (2012)</v>
      </c>
      <c r="U4" s="45" t="str">
        <f>CONCATENATE(T4,G4)</f>
        <v>Alvarez-Uria et al (2012); Males and Females</v>
      </c>
      <c r="V4" s="45" t="s">
        <v>353</v>
      </c>
      <c r="W4" s="45" t="s">
        <v>60</v>
      </c>
      <c r="X4" s="45" t="s">
        <v>347</v>
      </c>
      <c r="Y4" s="45" t="s">
        <v>347</v>
      </c>
      <c r="Z4" s="45" t="s">
        <v>347</v>
      </c>
      <c r="AA4" s="45">
        <v>13</v>
      </c>
      <c r="AB4" s="45" t="str">
        <f>IF(AA4&lt;=$AA$145,"Low quality (≤12)","High quality (&gt;12)")</f>
        <v>High quality (&gt;12)</v>
      </c>
      <c r="AC4" s="45" t="s">
        <v>63</v>
      </c>
      <c r="AD4" s="45" t="s">
        <v>64</v>
      </c>
      <c r="AE4" s="45" t="s">
        <v>65</v>
      </c>
      <c r="AF4" s="45" t="s">
        <v>66</v>
      </c>
      <c r="AG4" s="45" t="s">
        <v>67</v>
      </c>
      <c r="AH4" s="45" t="s">
        <v>354</v>
      </c>
      <c r="AI4" s="45" t="s">
        <v>129</v>
      </c>
      <c r="AJ4" s="45" t="s">
        <v>120</v>
      </c>
      <c r="AK4" s="45" t="s">
        <v>101</v>
      </c>
      <c r="AL4" s="45" t="s">
        <v>121</v>
      </c>
      <c r="AM4" s="45" t="s">
        <v>121</v>
      </c>
      <c r="AN4" s="45" t="s">
        <v>122</v>
      </c>
      <c r="AO4" s="48" t="s">
        <v>122</v>
      </c>
      <c r="AP4" s="48" t="s">
        <v>122</v>
      </c>
      <c r="AQ4" s="45" t="s">
        <v>76</v>
      </c>
      <c r="AR4" s="45" t="s">
        <v>77</v>
      </c>
      <c r="AS4" s="45" t="s">
        <v>355</v>
      </c>
      <c r="AT4" s="45" t="s">
        <v>106</v>
      </c>
      <c r="AU4" s="45" t="s">
        <v>107</v>
      </c>
      <c r="AV4" s="45">
        <v>1</v>
      </c>
      <c r="AW4" s="45" t="s">
        <v>188</v>
      </c>
      <c r="AX4" s="45" t="s">
        <v>82</v>
      </c>
      <c r="AZ4" s="49">
        <v>1.8</v>
      </c>
      <c r="BA4" s="49">
        <v>0.86</v>
      </c>
      <c r="BB4" s="49">
        <v>3.76</v>
      </c>
      <c r="BC4" s="45" t="s">
        <v>134</v>
      </c>
      <c r="BD4" s="45" t="s">
        <v>85</v>
      </c>
      <c r="BE4" s="45" t="s">
        <v>136</v>
      </c>
      <c r="BF4" s="45" t="s">
        <v>137</v>
      </c>
      <c r="BG4" s="45" t="s">
        <v>88</v>
      </c>
      <c r="BH4" s="52">
        <f>(1-0.5^(SQRT(AZ4)))/(1-0.5^(SQRT(1/AZ4)))</f>
        <v>1.5005188281430941</v>
      </c>
      <c r="BI4" s="52">
        <f>(1-0.5^(SQRT(BA4)))/(1-0.5^(SQRT(1/BA4)))</f>
        <v>0.90076119106055619</v>
      </c>
      <c r="BJ4" s="52">
        <f>(1-0.5^(SQRT(BB4)))/(1-0.5^(SQRT(1/BB4)))</f>
        <v>2.4595299693435715</v>
      </c>
    </row>
    <row r="5" spans="1:62" s="45" customFormat="1" ht="18.649999999999999" customHeight="1" x14ac:dyDescent="0.35">
      <c r="A5" s="45">
        <v>3</v>
      </c>
      <c r="B5" s="45">
        <v>2</v>
      </c>
      <c r="C5" s="45" t="str">
        <f>CONCATENATE(A5,B5)</f>
        <v>32</v>
      </c>
      <c r="D5" s="45" t="s">
        <v>352</v>
      </c>
      <c r="E5" s="45">
        <v>0</v>
      </c>
      <c r="G5" s="45" t="s">
        <v>197</v>
      </c>
      <c r="I5" s="45" t="s">
        <v>180</v>
      </c>
      <c r="J5" s="45" t="s">
        <v>345</v>
      </c>
      <c r="K5" s="51" t="s">
        <v>1733</v>
      </c>
      <c r="L5" s="51" t="s">
        <v>1733</v>
      </c>
      <c r="M5" s="51" t="s">
        <v>1733</v>
      </c>
      <c r="N5" s="51" t="s">
        <v>1733</v>
      </c>
      <c r="O5" s="47">
        <v>659</v>
      </c>
      <c r="Q5" s="45">
        <v>659</v>
      </c>
      <c r="R5" s="45" t="s">
        <v>91</v>
      </c>
      <c r="S5" s="45">
        <v>2012</v>
      </c>
      <c r="T5" s="45" t="str">
        <f>CONCATENATE(J5," ","(",S5,")")</f>
        <v>Alvarez-Uria et al (2012)</v>
      </c>
      <c r="U5" s="45" t="str">
        <f>CONCATENATE(T5,G5)</f>
        <v>Alvarez-Uria et al (2012); Males</v>
      </c>
      <c r="V5" s="45" t="s">
        <v>353</v>
      </c>
      <c r="W5" s="45" t="s">
        <v>60</v>
      </c>
      <c r="X5" s="45" t="s">
        <v>347</v>
      </c>
      <c r="Y5" s="45" t="s">
        <v>347</v>
      </c>
      <c r="Z5" s="45" t="s">
        <v>347</v>
      </c>
      <c r="AA5" s="45">
        <v>13</v>
      </c>
      <c r="AB5" s="45" t="str">
        <f>IF(AA5&lt;=$AA$145,"Low quality (≤12)","High quality (&gt;12)")</f>
        <v>High quality (&gt;12)</v>
      </c>
      <c r="AC5" s="45" t="s">
        <v>63</v>
      </c>
      <c r="AD5" s="45" t="s">
        <v>64</v>
      </c>
      <c r="AE5" s="45" t="s">
        <v>65</v>
      </c>
      <c r="AF5" s="45" t="s">
        <v>66</v>
      </c>
      <c r="AG5" s="45" t="s">
        <v>67</v>
      </c>
      <c r="AH5" s="45" t="s">
        <v>354</v>
      </c>
      <c r="AI5" s="45" t="s">
        <v>129</v>
      </c>
      <c r="AJ5" s="45" t="s">
        <v>120</v>
      </c>
      <c r="AK5" s="45" t="s">
        <v>101</v>
      </c>
      <c r="AL5" s="45" t="s">
        <v>121</v>
      </c>
      <c r="AM5" s="45" t="s">
        <v>121</v>
      </c>
      <c r="AN5" s="45" t="s">
        <v>122</v>
      </c>
      <c r="AO5" s="48" t="s">
        <v>122</v>
      </c>
      <c r="AP5" s="48" t="s">
        <v>122</v>
      </c>
      <c r="AQ5" s="45" t="s">
        <v>76</v>
      </c>
      <c r="AR5" s="45" t="s">
        <v>77</v>
      </c>
      <c r="AS5" s="45" t="s">
        <v>355</v>
      </c>
      <c r="AT5" s="45" t="s">
        <v>106</v>
      </c>
      <c r="AU5" s="45" t="s">
        <v>107</v>
      </c>
      <c r="AV5" s="45">
        <v>1</v>
      </c>
      <c r="AW5" s="45" t="s">
        <v>188</v>
      </c>
      <c r="AX5" s="45" t="s">
        <v>82</v>
      </c>
      <c r="AZ5" s="49">
        <v>1.96</v>
      </c>
      <c r="BA5" s="49">
        <v>0.69</v>
      </c>
      <c r="BB5" s="49">
        <v>5.53</v>
      </c>
      <c r="BC5" s="45" t="s">
        <v>134</v>
      </c>
      <c r="BD5" s="45" t="s">
        <v>85</v>
      </c>
      <c r="BE5" s="45" t="s">
        <v>136</v>
      </c>
      <c r="BF5" s="45" t="s">
        <v>137</v>
      </c>
      <c r="BG5" s="45" t="s">
        <v>88</v>
      </c>
      <c r="BH5" s="52">
        <f>(1-0.5^(SQRT(AZ5)))/(1-0.5^(SQRT(1/AZ5)))</f>
        <v>1.5904781478343728</v>
      </c>
      <c r="BI5" s="52">
        <f>(1-0.5^(SQRT(BA5)))/(1-0.5^(SQRT(1/BA5)))</f>
        <v>0.77352673913709025</v>
      </c>
      <c r="BJ5" s="52">
        <f>(1-0.5^(SQRT(BB5)))/(1-0.5^(SQRT(1/BB5)))</f>
        <v>3.1496755408306858</v>
      </c>
    </row>
    <row r="6" spans="1:62" s="45" customFormat="1" ht="18.649999999999999" customHeight="1" x14ac:dyDescent="0.35">
      <c r="A6" s="45">
        <v>3</v>
      </c>
      <c r="B6" s="45">
        <v>3</v>
      </c>
      <c r="C6" s="45" t="str">
        <f>CONCATENATE(A6,B6)</f>
        <v>33</v>
      </c>
      <c r="D6" s="45" t="s">
        <v>352</v>
      </c>
      <c r="E6" s="45">
        <v>0</v>
      </c>
      <c r="G6" s="45" t="s">
        <v>198</v>
      </c>
      <c r="I6" s="45" t="s">
        <v>1774</v>
      </c>
      <c r="J6" s="45" t="s">
        <v>345</v>
      </c>
      <c r="K6" s="51" t="s">
        <v>1733</v>
      </c>
      <c r="L6" s="51" t="s">
        <v>1733</v>
      </c>
      <c r="M6" s="51" t="s">
        <v>1733</v>
      </c>
      <c r="N6" s="51" t="s">
        <v>1733</v>
      </c>
      <c r="O6" s="47">
        <v>341</v>
      </c>
      <c r="Q6" s="45">
        <v>341</v>
      </c>
      <c r="R6" s="45" t="s">
        <v>91</v>
      </c>
      <c r="S6" s="45">
        <v>2012</v>
      </c>
      <c r="T6" s="45" t="str">
        <f>CONCATENATE(J6," ","(",S6,")")</f>
        <v>Alvarez-Uria et al (2012)</v>
      </c>
      <c r="U6" s="45" t="str">
        <f>CONCATENATE(T6,G6)</f>
        <v>Alvarez-Uria et al (2012); Females</v>
      </c>
      <c r="V6" s="45" t="s">
        <v>353</v>
      </c>
      <c r="W6" s="45" t="s">
        <v>60</v>
      </c>
      <c r="X6" s="45" t="s">
        <v>347</v>
      </c>
      <c r="Y6" s="45" t="s">
        <v>347</v>
      </c>
      <c r="Z6" s="45" t="s">
        <v>347</v>
      </c>
      <c r="AA6" s="45">
        <v>13</v>
      </c>
      <c r="AB6" s="45" t="str">
        <f>IF(AA6&lt;=$AA$145,"Low quality (≤12)","High quality (&gt;12)")</f>
        <v>High quality (&gt;12)</v>
      </c>
      <c r="AC6" s="45" t="s">
        <v>63</v>
      </c>
      <c r="AD6" s="45" t="s">
        <v>64</v>
      </c>
      <c r="AE6" s="45" t="s">
        <v>65</v>
      </c>
      <c r="AF6" s="45" t="s">
        <v>66</v>
      </c>
      <c r="AG6" s="45" t="s">
        <v>67</v>
      </c>
      <c r="AH6" s="45" t="s">
        <v>354</v>
      </c>
      <c r="AI6" s="45" t="s">
        <v>129</v>
      </c>
      <c r="AJ6" s="45" t="s">
        <v>120</v>
      </c>
      <c r="AK6" s="45" t="s">
        <v>101</v>
      </c>
      <c r="AL6" s="45" t="s">
        <v>121</v>
      </c>
      <c r="AM6" s="45" t="s">
        <v>121</v>
      </c>
      <c r="AN6" s="45" t="s">
        <v>122</v>
      </c>
      <c r="AO6" s="48" t="s">
        <v>122</v>
      </c>
      <c r="AP6" s="48" t="s">
        <v>122</v>
      </c>
      <c r="AQ6" s="45" t="s">
        <v>76</v>
      </c>
      <c r="AR6" s="45" t="s">
        <v>77</v>
      </c>
      <c r="AS6" s="45" t="s">
        <v>355</v>
      </c>
      <c r="AT6" s="45" t="s">
        <v>106</v>
      </c>
      <c r="AU6" s="45" t="s">
        <v>107</v>
      </c>
      <c r="AV6" s="45">
        <v>1</v>
      </c>
      <c r="AW6" s="45" t="s">
        <v>188</v>
      </c>
      <c r="AX6" s="45" t="s">
        <v>82</v>
      </c>
      <c r="AZ6" s="49">
        <v>1.67</v>
      </c>
      <c r="BA6" s="49">
        <v>0.56000000000000005</v>
      </c>
      <c r="BB6" s="49">
        <v>4.9400000000000004</v>
      </c>
      <c r="BC6" s="45" t="s">
        <v>134</v>
      </c>
      <c r="BD6" s="45" t="s">
        <v>85</v>
      </c>
      <c r="BE6" s="45" t="s">
        <v>136</v>
      </c>
      <c r="BF6" s="45" t="s">
        <v>137</v>
      </c>
      <c r="BG6" s="45" t="s">
        <v>88</v>
      </c>
      <c r="BH6" s="52">
        <f>(1-0.5^(SQRT(AZ6)))/(1-0.5^(SQRT(1/AZ6)))</f>
        <v>1.4253117930046675</v>
      </c>
      <c r="BI6" s="52">
        <f>(1-0.5^(SQRT(BA6)))/(1-0.5^(SQRT(1/BA6)))</f>
        <v>0.67008395166301571</v>
      </c>
      <c r="BJ6" s="52">
        <f>(1-0.5^(SQRT(BB6)))/(1-0.5^(SQRT(1/BB6)))</f>
        <v>2.9327969718213676</v>
      </c>
    </row>
    <row r="7" spans="1:62" s="45" customFormat="1" ht="18.649999999999999" customHeight="1" x14ac:dyDescent="0.35">
      <c r="A7" s="45">
        <v>4</v>
      </c>
      <c r="B7" s="45">
        <v>1</v>
      </c>
      <c r="C7" s="45" t="str">
        <f>CONCATENATE(A7,B7)</f>
        <v>41</v>
      </c>
      <c r="D7" s="45" t="s">
        <v>356</v>
      </c>
      <c r="E7" s="45">
        <v>1</v>
      </c>
      <c r="I7" s="45" t="s">
        <v>56</v>
      </c>
      <c r="J7" s="45" t="s">
        <v>345</v>
      </c>
      <c r="K7" s="51" t="s">
        <v>1733</v>
      </c>
      <c r="L7" s="51" t="s">
        <v>1733</v>
      </c>
      <c r="M7" s="51" t="s">
        <v>1733</v>
      </c>
      <c r="N7" s="51" t="s">
        <v>1733</v>
      </c>
      <c r="O7" s="47">
        <v>3159</v>
      </c>
      <c r="Q7" s="45">
        <v>3159</v>
      </c>
      <c r="R7" s="45" t="s">
        <v>58</v>
      </c>
      <c r="S7" s="45">
        <v>2013</v>
      </c>
      <c r="T7" s="45" t="str">
        <f>CONCATENATE(J7," ","(",S7,")")</f>
        <v>Alvarez-Uria et al (2013)</v>
      </c>
      <c r="U7" s="45" t="str">
        <f>CONCATENATE(T7,G7)</f>
        <v>Alvarez-Uria et al (2013)</v>
      </c>
      <c r="V7" s="45" t="s">
        <v>357</v>
      </c>
      <c r="W7" s="45" t="s">
        <v>60</v>
      </c>
      <c r="X7" s="45" t="s">
        <v>347</v>
      </c>
      <c r="Y7" s="45" t="s">
        <v>347</v>
      </c>
      <c r="Z7" s="45" t="s">
        <v>347</v>
      </c>
      <c r="AA7" s="45">
        <v>12</v>
      </c>
      <c r="AB7" s="45" t="str">
        <f>IF(AA7&lt;=$AA$145,"Low quality (≤12)","High quality (&gt;12)")</f>
        <v>High quality (&gt;12)</v>
      </c>
      <c r="AC7" s="45" t="s">
        <v>63</v>
      </c>
      <c r="AD7" s="45" t="s">
        <v>64</v>
      </c>
      <c r="AE7" s="45" t="s">
        <v>65</v>
      </c>
      <c r="AF7" s="45" t="s">
        <v>358</v>
      </c>
      <c r="AG7" s="45" t="s">
        <v>72</v>
      </c>
      <c r="AH7" s="45" t="s">
        <v>348</v>
      </c>
      <c r="AI7" s="45" t="s">
        <v>349</v>
      </c>
      <c r="AJ7" s="45" t="s">
        <v>120</v>
      </c>
      <c r="AK7" s="45" t="s">
        <v>101</v>
      </c>
      <c r="AL7" s="45" t="s">
        <v>121</v>
      </c>
      <c r="AM7" s="45" t="s">
        <v>121</v>
      </c>
      <c r="AN7" s="45" t="s">
        <v>359</v>
      </c>
      <c r="AO7" s="48" t="s">
        <v>122</v>
      </c>
      <c r="AP7" s="48" t="s">
        <v>122</v>
      </c>
      <c r="AQ7" s="45" t="s">
        <v>76</v>
      </c>
      <c r="AR7" s="45" t="s">
        <v>77</v>
      </c>
      <c r="AS7" s="45" t="s">
        <v>360</v>
      </c>
      <c r="AT7" s="45" t="s">
        <v>106</v>
      </c>
      <c r="AU7" s="45" t="s">
        <v>107</v>
      </c>
      <c r="AV7" s="45">
        <v>1</v>
      </c>
      <c r="AW7" s="45" t="s">
        <v>81</v>
      </c>
      <c r="AX7" s="45" t="s">
        <v>82</v>
      </c>
      <c r="AY7" s="45" t="s">
        <v>361</v>
      </c>
      <c r="AZ7" s="49">
        <v>3.54</v>
      </c>
      <c r="BA7" s="49">
        <v>2.71</v>
      </c>
      <c r="BB7" s="49">
        <v>4.6399999999999997</v>
      </c>
      <c r="BC7" s="45" t="s">
        <v>134</v>
      </c>
      <c r="BD7" s="45" t="s">
        <v>85</v>
      </c>
      <c r="BE7" s="45" t="s">
        <v>136</v>
      </c>
      <c r="BF7" s="45" t="s">
        <v>87</v>
      </c>
      <c r="BG7" s="45" t="s">
        <v>88</v>
      </c>
      <c r="BH7" s="52">
        <f>(1-0.5^(SQRT(AZ7)))/(1-0.5^(SQRT(1/AZ7)))</f>
        <v>2.3643288666745348</v>
      </c>
      <c r="BI7" s="52">
        <f>(1-0.5^(SQRT(BA7)))/(1-0.5^(SQRT(1/BA7)))</f>
        <v>1.9802898017451718</v>
      </c>
      <c r="BJ7" s="52">
        <f>(1-0.5^(SQRT(BB7)))/(1-0.5^(SQRT(1/BB7)))</f>
        <v>2.8178512926251997</v>
      </c>
    </row>
    <row r="8" spans="1:62" s="45" customFormat="1" ht="18.649999999999999" customHeight="1" x14ac:dyDescent="0.35">
      <c r="A8" s="45">
        <v>5</v>
      </c>
      <c r="B8" s="45">
        <v>1</v>
      </c>
      <c r="C8" s="45" t="str">
        <f>CONCATENATE(A8,B8)</f>
        <v>51</v>
      </c>
      <c r="D8" s="45" t="s">
        <v>508</v>
      </c>
      <c r="E8" s="45">
        <v>1</v>
      </c>
      <c r="I8" s="45" t="s">
        <v>56</v>
      </c>
      <c r="J8" s="45" t="s">
        <v>509</v>
      </c>
      <c r="K8" s="46">
        <v>19</v>
      </c>
      <c r="L8" s="46">
        <v>514</v>
      </c>
      <c r="M8" s="46">
        <v>31714</v>
      </c>
      <c r="N8" s="46">
        <v>364408</v>
      </c>
      <c r="O8" s="47">
        <v>364922</v>
      </c>
      <c r="Q8" s="54">
        <v>364922</v>
      </c>
      <c r="R8" s="45" t="s">
        <v>163</v>
      </c>
      <c r="S8" s="45">
        <v>2021</v>
      </c>
      <c r="T8" s="45" t="str">
        <f>CONCATENATE(J8," ","(",S8,")")</f>
        <v>Asaithambi et al (2021)</v>
      </c>
      <c r="U8" s="45" t="str">
        <f>CONCATENATE(T8,G8)</f>
        <v>Asaithambi et al (2021)</v>
      </c>
      <c r="V8" s="45" t="s">
        <v>510</v>
      </c>
      <c r="W8" s="45" t="s">
        <v>60</v>
      </c>
      <c r="X8" s="45" t="s">
        <v>505</v>
      </c>
      <c r="Y8" s="45" t="s">
        <v>505</v>
      </c>
      <c r="Z8" s="45" t="s">
        <v>505</v>
      </c>
      <c r="AA8" s="45">
        <v>14</v>
      </c>
      <c r="AB8" s="45" t="str">
        <f>IF(AA8&lt;=$AA$145,"Low quality (≤12)","High quality (&gt;12)")</f>
        <v>High quality (&gt;12)</v>
      </c>
      <c r="AC8" s="45" t="s">
        <v>95</v>
      </c>
      <c r="AD8" s="45" t="s">
        <v>95</v>
      </c>
      <c r="AE8" s="45" t="s">
        <v>65</v>
      </c>
      <c r="AF8" s="45" t="s">
        <v>96</v>
      </c>
      <c r="AG8" s="45" t="s">
        <v>97</v>
      </c>
      <c r="AH8" s="45" t="s">
        <v>511</v>
      </c>
      <c r="AI8" s="45" t="s">
        <v>415</v>
      </c>
      <c r="AJ8" s="45" t="s">
        <v>512</v>
      </c>
      <c r="AK8" s="45" t="s">
        <v>101</v>
      </c>
      <c r="AL8" s="45" t="s">
        <v>121</v>
      </c>
      <c r="AM8" s="45" t="s">
        <v>121</v>
      </c>
      <c r="AN8" s="45" t="s">
        <v>513</v>
      </c>
      <c r="AO8" s="48" t="s">
        <v>122</v>
      </c>
      <c r="AP8" s="48" t="s">
        <v>122</v>
      </c>
      <c r="AQ8" s="45" t="s">
        <v>76</v>
      </c>
      <c r="AR8" s="45" t="s">
        <v>77</v>
      </c>
      <c r="AS8" s="45" t="s">
        <v>123</v>
      </c>
      <c r="AT8" s="48" t="s">
        <v>106</v>
      </c>
      <c r="AU8" s="45" t="s">
        <v>107</v>
      </c>
      <c r="AV8" s="45">
        <v>1</v>
      </c>
      <c r="AW8" s="45" t="s">
        <v>108</v>
      </c>
      <c r="AX8" s="45" t="s">
        <v>82</v>
      </c>
      <c r="AY8" s="45" t="s">
        <v>514</v>
      </c>
      <c r="AZ8" s="49">
        <v>0.499</v>
      </c>
      <c r="BA8" s="49">
        <v>0.3</v>
      </c>
      <c r="BB8" s="49">
        <v>0.84</v>
      </c>
      <c r="BC8" s="45" t="s">
        <v>84</v>
      </c>
      <c r="BD8" s="45" t="s">
        <v>85</v>
      </c>
      <c r="BE8" s="45" t="s">
        <v>86</v>
      </c>
      <c r="BF8" s="45" t="s">
        <v>87</v>
      </c>
      <c r="BG8" s="45" t="s">
        <v>467</v>
      </c>
      <c r="BH8" s="50">
        <v>0.499</v>
      </c>
      <c r="BI8" s="50">
        <v>0.3</v>
      </c>
      <c r="BJ8" s="50">
        <v>0.84</v>
      </c>
    </row>
    <row r="9" spans="1:62" s="45" customFormat="1" ht="18.649999999999999" customHeight="1" x14ac:dyDescent="0.35">
      <c r="A9" s="45">
        <v>6</v>
      </c>
      <c r="B9" s="45">
        <v>1</v>
      </c>
      <c r="C9" s="45" t="str">
        <f>CONCATENATE(A9,B9)</f>
        <v>61</v>
      </c>
      <c r="D9" s="45" t="s">
        <v>515</v>
      </c>
      <c r="E9" s="45">
        <v>1</v>
      </c>
      <c r="I9" s="45" t="s">
        <v>56</v>
      </c>
      <c r="J9" s="45" t="s">
        <v>516</v>
      </c>
      <c r="K9" s="46">
        <v>385</v>
      </c>
      <c r="L9" s="46">
        <v>26195</v>
      </c>
      <c r="M9" s="46">
        <v>218580</v>
      </c>
      <c r="N9" s="46">
        <v>4261283</v>
      </c>
      <c r="O9" s="47">
        <v>4287478</v>
      </c>
      <c r="Q9" s="45">
        <v>4287478</v>
      </c>
      <c r="R9" s="45" t="s">
        <v>1776</v>
      </c>
      <c r="S9" s="45">
        <v>2022</v>
      </c>
      <c r="T9" s="45" t="str">
        <f>CONCATENATE(J9," ","(",S9,")")</f>
        <v>Averbuch et al (2022)</v>
      </c>
      <c r="U9" s="45" t="str">
        <f>CONCATENATE(T9,G9)</f>
        <v>Averbuch et al (2022)</v>
      </c>
      <c r="V9" s="45" t="s">
        <v>517</v>
      </c>
      <c r="W9" s="45" t="s">
        <v>60</v>
      </c>
      <c r="X9" s="45" t="s">
        <v>505</v>
      </c>
      <c r="Y9" s="45" t="s">
        <v>505</v>
      </c>
      <c r="Z9" s="45" t="s">
        <v>505</v>
      </c>
      <c r="AA9" s="45">
        <v>13</v>
      </c>
      <c r="AB9" s="45" t="str">
        <f>IF(AA9&lt;=$AA$145,"Low quality (≤12)","High quality (&gt;12)")</f>
        <v>High quality (&gt;12)</v>
      </c>
      <c r="AC9" s="45" t="s">
        <v>95</v>
      </c>
      <c r="AD9" s="45" t="s">
        <v>95</v>
      </c>
      <c r="AE9" s="45" t="s">
        <v>65</v>
      </c>
      <c r="AF9" s="45" t="s">
        <v>96</v>
      </c>
      <c r="AG9" s="45" t="s">
        <v>97</v>
      </c>
      <c r="AH9" s="45" t="s">
        <v>518</v>
      </c>
      <c r="AI9" s="45" t="s">
        <v>415</v>
      </c>
      <c r="AJ9" s="45" t="s">
        <v>120</v>
      </c>
      <c r="AK9" s="45" t="s">
        <v>101</v>
      </c>
      <c r="AL9" s="45" t="s">
        <v>121</v>
      </c>
      <c r="AM9" s="45" t="s">
        <v>121</v>
      </c>
      <c r="AN9" s="45" t="s">
        <v>519</v>
      </c>
      <c r="AO9" s="48" t="s">
        <v>122</v>
      </c>
      <c r="AP9" s="48" t="s">
        <v>122</v>
      </c>
      <c r="AQ9" s="45" t="s">
        <v>76</v>
      </c>
      <c r="AR9" s="45" t="s">
        <v>77</v>
      </c>
      <c r="AS9" s="45" t="s">
        <v>520</v>
      </c>
      <c r="AT9" s="45" t="s">
        <v>106</v>
      </c>
      <c r="AU9" s="45" t="s">
        <v>107</v>
      </c>
      <c r="AV9" s="45">
        <v>1</v>
      </c>
      <c r="AW9" s="45" t="s">
        <v>134</v>
      </c>
      <c r="AX9" s="45" t="s">
        <v>135</v>
      </c>
      <c r="AZ9" s="49">
        <v>0.28653144013003401</v>
      </c>
      <c r="BA9" s="49">
        <v>0.25946197578679009</v>
      </c>
      <c r="BB9" s="49">
        <v>0.31642504044776182</v>
      </c>
      <c r="BC9" s="45" t="s">
        <v>134</v>
      </c>
      <c r="BD9" s="45" t="s">
        <v>85</v>
      </c>
      <c r="BE9" s="45" t="s">
        <v>136</v>
      </c>
      <c r="BF9" s="45" t="s">
        <v>137</v>
      </c>
      <c r="BG9" s="45" t="s">
        <v>135</v>
      </c>
      <c r="BH9" s="50">
        <v>0.28653144013003401</v>
      </c>
      <c r="BI9" s="50">
        <v>0.25946197578679009</v>
      </c>
      <c r="BJ9" s="50">
        <v>0.31642504044776182</v>
      </c>
    </row>
    <row r="10" spans="1:62" s="45" customFormat="1" ht="18.649999999999999" customHeight="1" x14ac:dyDescent="0.35">
      <c r="A10" s="45">
        <v>7</v>
      </c>
      <c r="B10" s="45">
        <v>1</v>
      </c>
      <c r="C10" s="45" t="str">
        <f>CONCATENATE(A10,B10)</f>
        <v>71</v>
      </c>
      <c r="D10" s="45" t="s">
        <v>521</v>
      </c>
      <c r="E10" s="45">
        <v>1</v>
      </c>
      <c r="G10" s="45" t="s">
        <v>384</v>
      </c>
      <c r="I10" s="45" t="s">
        <v>180</v>
      </c>
      <c r="J10" s="45" t="s">
        <v>522</v>
      </c>
      <c r="K10" s="46">
        <v>252</v>
      </c>
      <c r="L10" s="55">
        <v>4947.1206247028276</v>
      </c>
      <c r="M10" s="51" t="s">
        <v>1733</v>
      </c>
      <c r="N10" s="56">
        <v>965000</v>
      </c>
      <c r="O10" s="41">
        <f>L10+N10</f>
        <v>969947.12062470277</v>
      </c>
      <c r="P10" s="45" t="s">
        <v>1705</v>
      </c>
      <c r="Q10" s="54">
        <v>969947.12062470277</v>
      </c>
      <c r="R10" s="45" t="s">
        <v>171</v>
      </c>
      <c r="S10" s="45">
        <v>2013</v>
      </c>
      <c r="T10" s="45" t="str">
        <f>CONCATENATE(J10," ","(",S10,")")</f>
        <v>Baggett et al (2013)</v>
      </c>
      <c r="U10" s="45" t="str">
        <f>CONCATENATE(T10,G10)</f>
        <v>Baggett et al (2013); Males aged 25-44</v>
      </c>
      <c r="V10" s="45" t="s">
        <v>523</v>
      </c>
      <c r="W10" s="45" t="s">
        <v>60</v>
      </c>
      <c r="X10" s="45" t="s">
        <v>505</v>
      </c>
      <c r="Y10" s="45" t="s">
        <v>505</v>
      </c>
      <c r="Z10" s="45" t="s">
        <v>505</v>
      </c>
      <c r="AA10" s="45">
        <v>15</v>
      </c>
      <c r="AB10" s="45" t="str">
        <f>IF(AA10&lt;=$AA$145,"Low quality (≤12)","High quality (&gt;12)")</f>
        <v>High quality (&gt;12)</v>
      </c>
      <c r="AC10" s="45" t="s">
        <v>95</v>
      </c>
      <c r="AD10" s="45" t="s">
        <v>95</v>
      </c>
      <c r="AE10" s="45" t="s">
        <v>65</v>
      </c>
      <c r="AF10" s="45" t="s">
        <v>96</v>
      </c>
      <c r="AG10" s="45" t="s">
        <v>97</v>
      </c>
      <c r="AH10" s="45" t="s">
        <v>399</v>
      </c>
      <c r="AI10" s="45" t="s">
        <v>119</v>
      </c>
      <c r="AJ10" s="45" t="s">
        <v>524</v>
      </c>
      <c r="AK10" s="45" t="s">
        <v>101</v>
      </c>
      <c r="AL10" s="45" t="s">
        <v>525</v>
      </c>
      <c r="AM10" s="45" t="s">
        <v>73</v>
      </c>
      <c r="AN10" s="45" t="s">
        <v>526</v>
      </c>
      <c r="AO10" s="48" t="s">
        <v>132</v>
      </c>
      <c r="AP10" s="45" t="s">
        <v>75</v>
      </c>
      <c r="AQ10" s="45" t="s">
        <v>177</v>
      </c>
      <c r="AR10" s="45" t="s">
        <v>177</v>
      </c>
      <c r="AS10" s="45" t="s">
        <v>527</v>
      </c>
      <c r="AT10" s="48" t="s">
        <v>106</v>
      </c>
      <c r="AU10" s="45" t="s">
        <v>107</v>
      </c>
      <c r="AV10" s="45">
        <v>1</v>
      </c>
      <c r="AW10" s="45" t="s">
        <v>84</v>
      </c>
      <c r="AX10" s="45" t="s">
        <v>82</v>
      </c>
      <c r="AY10" s="45" t="s">
        <v>528</v>
      </c>
      <c r="AZ10" s="49">
        <v>8.6</v>
      </c>
      <c r="BA10" s="49">
        <v>7.4</v>
      </c>
      <c r="BB10" s="49">
        <v>9.9</v>
      </c>
      <c r="BC10" s="45" t="s">
        <v>84</v>
      </c>
      <c r="BD10" s="45" t="s">
        <v>85</v>
      </c>
      <c r="BE10" s="45" t="s">
        <v>136</v>
      </c>
      <c r="BF10" s="45" t="s">
        <v>160</v>
      </c>
      <c r="BG10" s="45" t="s">
        <v>82</v>
      </c>
      <c r="BH10" s="50">
        <v>8.6</v>
      </c>
      <c r="BI10" s="50">
        <v>7.4</v>
      </c>
      <c r="BJ10" s="50">
        <v>9.9</v>
      </c>
    </row>
    <row r="11" spans="1:62" s="45" customFormat="1" ht="18.649999999999999" customHeight="1" x14ac:dyDescent="0.35">
      <c r="A11" s="45">
        <v>7</v>
      </c>
      <c r="B11" s="45">
        <v>2</v>
      </c>
      <c r="C11" s="45" t="str">
        <f>CONCATENATE(A11,B11)</f>
        <v>72</v>
      </c>
      <c r="D11" s="45" t="s">
        <v>529</v>
      </c>
      <c r="E11" s="45">
        <v>1</v>
      </c>
      <c r="G11" s="45" t="s">
        <v>386</v>
      </c>
      <c r="I11" s="45" t="s">
        <v>180</v>
      </c>
      <c r="J11" s="45" t="s">
        <v>522</v>
      </c>
      <c r="K11" s="53">
        <v>670</v>
      </c>
      <c r="L11" s="55">
        <v>3809.0265535276694</v>
      </c>
      <c r="M11" s="51" t="s">
        <v>1733</v>
      </c>
      <c r="N11" s="56">
        <v>743000</v>
      </c>
      <c r="O11" s="41">
        <f>L11+N11</f>
        <v>746809.02655352768</v>
      </c>
      <c r="P11" s="45" t="s">
        <v>1706</v>
      </c>
      <c r="Q11" s="54">
        <v>746809.02655352768</v>
      </c>
      <c r="R11" s="45" t="s">
        <v>171</v>
      </c>
      <c r="S11" s="45">
        <v>2013</v>
      </c>
      <c r="T11" s="45" t="str">
        <f>CONCATENATE(J11," ","(",S11,")")</f>
        <v>Baggett et al (2013)</v>
      </c>
      <c r="U11" s="45" t="str">
        <f>CONCATENATE(T11,G11)</f>
        <v>Baggett et al (2013); Males aged 45-64</v>
      </c>
      <c r="V11" s="45" t="s">
        <v>523</v>
      </c>
      <c r="W11" s="45" t="s">
        <v>60</v>
      </c>
      <c r="X11" s="45" t="s">
        <v>505</v>
      </c>
      <c r="Y11" s="45" t="s">
        <v>505</v>
      </c>
      <c r="Z11" s="45" t="s">
        <v>505</v>
      </c>
      <c r="AA11" s="45">
        <v>15</v>
      </c>
      <c r="AB11" s="45" t="str">
        <f>IF(AA11&lt;=$AA$145,"Low quality (≤12)","High quality (&gt;12)")</f>
        <v>High quality (&gt;12)</v>
      </c>
      <c r="AC11" s="45" t="s">
        <v>95</v>
      </c>
      <c r="AD11" s="45" t="s">
        <v>95</v>
      </c>
      <c r="AE11" s="45" t="s">
        <v>65</v>
      </c>
      <c r="AF11" s="45" t="s">
        <v>96</v>
      </c>
      <c r="AG11" s="45" t="s">
        <v>97</v>
      </c>
      <c r="AH11" s="45" t="s">
        <v>399</v>
      </c>
      <c r="AI11" s="45" t="s">
        <v>119</v>
      </c>
      <c r="AJ11" s="45" t="s">
        <v>524</v>
      </c>
      <c r="AK11" s="45" t="s">
        <v>101</v>
      </c>
      <c r="AL11" s="45" t="s">
        <v>525</v>
      </c>
      <c r="AM11" s="45" t="s">
        <v>73</v>
      </c>
      <c r="AN11" s="45" t="s">
        <v>526</v>
      </c>
      <c r="AO11" s="48" t="s">
        <v>132</v>
      </c>
      <c r="AP11" s="45" t="s">
        <v>75</v>
      </c>
      <c r="AQ11" s="45" t="s">
        <v>177</v>
      </c>
      <c r="AR11" s="45" t="s">
        <v>177</v>
      </c>
      <c r="AS11" s="45" t="s">
        <v>527</v>
      </c>
      <c r="AT11" s="48" t="s">
        <v>106</v>
      </c>
      <c r="AU11" s="45" t="s">
        <v>107</v>
      </c>
      <c r="AV11" s="45">
        <v>1</v>
      </c>
      <c r="AW11" s="45" t="s">
        <v>84</v>
      </c>
      <c r="AX11" s="45" t="s">
        <v>82</v>
      </c>
      <c r="AY11" s="45" t="s">
        <v>528</v>
      </c>
      <c r="AZ11" s="49">
        <v>4.5</v>
      </c>
      <c r="BA11" s="49">
        <v>4.0999999999999996</v>
      </c>
      <c r="BB11" s="49">
        <v>4.9000000000000004</v>
      </c>
      <c r="BC11" s="45" t="s">
        <v>84</v>
      </c>
      <c r="BD11" s="45" t="s">
        <v>85</v>
      </c>
      <c r="BE11" s="45" t="s">
        <v>136</v>
      </c>
      <c r="BF11" s="45" t="s">
        <v>160</v>
      </c>
      <c r="BG11" s="45" t="s">
        <v>82</v>
      </c>
      <c r="BH11" s="50">
        <v>4.5</v>
      </c>
      <c r="BI11" s="50">
        <v>4.0999999999999996</v>
      </c>
      <c r="BJ11" s="50">
        <v>4.9000000000000004</v>
      </c>
    </row>
    <row r="12" spans="1:62" s="45" customFormat="1" ht="18.649999999999999" customHeight="1" x14ac:dyDescent="0.35">
      <c r="A12" s="45">
        <v>7</v>
      </c>
      <c r="B12" s="45">
        <v>3</v>
      </c>
      <c r="C12" s="45" t="str">
        <f>CONCATENATE(A12,B12)</f>
        <v>73</v>
      </c>
      <c r="D12" s="45" t="s">
        <v>530</v>
      </c>
      <c r="E12" s="45">
        <v>1</v>
      </c>
      <c r="G12" s="45" t="s">
        <v>531</v>
      </c>
      <c r="I12" s="45" t="s">
        <v>180</v>
      </c>
      <c r="J12" s="45" t="s">
        <v>522</v>
      </c>
      <c r="K12" s="53">
        <v>114</v>
      </c>
      <c r="L12" s="55">
        <v>2132.6447459858819</v>
      </c>
      <c r="M12" s="51" t="s">
        <v>1733</v>
      </c>
      <c r="N12" s="56">
        <v>416000</v>
      </c>
      <c r="O12" s="41">
        <f>L12+N12</f>
        <v>418132.64474598586</v>
      </c>
      <c r="P12" s="45" t="s">
        <v>1707</v>
      </c>
      <c r="Q12" s="54">
        <v>418132.64474598586</v>
      </c>
      <c r="R12" s="45" t="s">
        <v>163</v>
      </c>
      <c r="S12" s="45">
        <v>2013</v>
      </c>
      <c r="T12" s="45" t="str">
        <f>CONCATENATE(J12," ","(",S12,")")</f>
        <v>Baggett et al (2013)</v>
      </c>
      <c r="U12" s="45" t="str">
        <f>CONCATENATE(T12,G12)</f>
        <v>Baggett et al (2013); Males aged 65-84</v>
      </c>
      <c r="V12" s="45" t="s">
        <v>523</v>
      </c>
      <c r="W12" s="45" t="s">
        <v>60</v>
      </c>
      <c r="X12" s="45" t="s">
        <v>505</v>
      </c>
      <c r="Y12" s="45" t="s">
        <v>505</v>
      </c>
      <c r="Z12" s="45" t="s">
        <v>505</v>
      </c>
      <c r="AA12" s="45">
        <v>15</v>
      </c>
      <c r="AB12" s="45" t="str">
        <f>IF(AA12&lt;=$AA$145,"Low quality (≤12)","High quality (&gt;12)")</f>
        <v>High quality (&gt;12)</v>
      </c>
      <c r="AC12" s="45" t="s">
        <v>95</v>
      </c>
      <c r="AD12" s="45" t="s">
        <v>95</v>
      </c>
      <c r="AE12" s="45" t="s">
        <v>65</v>
      </c>
      <c r="AF12" s="45" t="s">
        <v>96</v>
      </c>
      <c r="AG12" s="45" t="s">
        <v>97</v>
      </c>
      <c r="AH12" s="45" t="s">
        <v>399</v>
      </c>
      <c r="AI12" s="45" t="s">
        <v>119</v>
      </c>
      <c r="AJ12" s="45" t="s">
        <v>524</v>
      </c>
      <c r="AK12" s="45" t="s">
        <v>101</v>
      </c>
      <c r="AL12" s="45" t="s">
        <v>525</v>
      </c>
      <c r="AM12" s="45" t="s">
        <v>73</v>
      </c>
      <c r="AN12" s="45" t="s">
        <v>526</v>
      </c>
      <c r="AO12" s="48" t="s">
        <v>132</v>
      </c>
      <c r="AP12" s="45" t="s">
        <v>75</v>
      </c>
      <c r="AQ12" s="45" t="s">
        <v>177</v>
      </c>
      <c r="AR12" s="45" t="s">
        <v>177</v>
      </c>
      <c r="AS12" s="45" t="s">
        <v>527</v>
      </c>
      <c r="AT12" s="48" t="s">
        <v>106</v>
      </c>
      <c r="AU12" s="45" t="s">
        <v>107</v>
      </c>
      <c r="AV12" s="45">
        <v>1</v>
      </c>
      <c r="AW12" s="45" t="s">
        <v>84</v>
      </c>
      <c r="AX12" s="45" t="s">
        <v>82</v>
      </c>
      <c r="AY12" s="45" t="s">
        <v>528</v>
      </c>
      <c r="AZ12" s="49">
        <v>1.1000000000000001</v>
      </c>
      <c r="BA12" s="49">
        <v>0.9</v>
      </c>
      <c r="BB12" s="49">
        <v>1.4</v>
      </c>
      <c r="BC12" s="45" t="s">
        <v>84</v>
      </c>
      <c r="BD12" s="45" t="s">
        <v>85</v>
      </c>
      <c r="BE12" s="45" t="s">
        <v>136</v>
      </c>
      <c r="BF12" s="45" t="s">
        <v>160</v>
      </c>
      <c r="BG12" s="45" t="s">
        <v>82</v>
      </c>
      <c r="BH12" s="50">
        <v>1.1000000000000001</v>
      </c>
      <c r="BI12" s="50">
        <v>0.9</v>
      </c>
      <c r="BJ12" s="50">
        <v>1.4</v>
      </c>
    </row>
    <row r="13" spans="1:62" s="45" customFormat="1" ht="18.649999999999999" customHeight="1" x14ac:dyDescent="0.35">
      <c r="A13" s="45">
        <v>7</v>
      </c>
      <c r="B13" s="45">
        <v>4</v>
      </c>
      <c r="C13" s="45" t="str">
        <f>CONCATENATE(A13,B13)</f>
        <v>74</v>
      </c>
      <c r="D13" s="45" t="s">
        <v>532</v>
      </c>
      <c r="E13" s="45">
        <v>1</v>
      </c>
      <c r="G13" s="45" t="s">
        <v>533</v>
      </c>
      <c r="I13" s="45" t="s">
        <v>1774</v>
      </c>
      <c r="J13" s="45" t="s">
        <v>522</v>
      </c>
      <c r="K13" s="53">
        <v>95</v>
      </c>
      <c r="L13" s="55">
        <v>9162.1699279470395</v>
      </c>
      <c r="M13" s="51" t="s">
        <v>1733</v>
      </c>
      <c r="N13" s="56">
        <v>1787200</v>
      </c>
      <c r="O13" s="41">
        <f>L13+N13</f>
        <v>1796362.169927947</v>
      </c>
      <c r="P13" s="45" t="s">
        <v>1708</v>
      </c>
      <c r="Q13" s="54">
        <v>1796362.169927947</v>
      </c>
      <c r="R13" s="45" t="s">
        <v>1776</v>
      </c>
      <c r="S13" s="45">
        <v>2013</v>
      </c>
      <c r="T13" s="45" t="str">
        <f>CONCATENATE(J13," ","(",S13,")")</f>
        <v>Baggett et al (2013)</v>
      </c>
      <c r="U13" s="45" t="str">
        <f>CONCATENATE(T13,G13)</f>
        <v>Baggett et al (2013); Females aged 25-44</v>
      </c>
      <c r="V13" s="45" t="s">
        <v>523</v>
      </c>
      <c r="W13" s="45" t="s">
        <v>60</v>
      </c>
      <c r="X13" s="45" t="s">
        <v>505</v>
      </c>
      <c r="Y13" s="45" t="s">
        <v>505</v>
      </c>
      <c r="Z13" s="45" t="s">
        <v>505</v>
      </c>
      <c r="AA13" s="45">
        <v>15</v>
      </c>
      <c r="AB13" s="45" t="str">
        <f>IF(AA13&lt;=$AA$145,"Low quality (≤12)","High quality (&gt;12)")</f>
        <v>High quality (&gt;12)</v>
      </c>
      <c r="AC13" s="45" t="s">
        <v>95</v>
      </c>
      <c r="AD13" s="45" t="s">
        <v>95</v>
      </c>
      <c r="AE13" s="45" t="s">
        <v>65</v>
      </c>
      <c r="AF13" s="45" t="s">
        <v>96</v>
      </c>
      <c r="AG13" s="45" t="s">
        <v>97</v>
      </c>
      <c r="AH13" s="45" t="s">
        <v>399</v>
      </c>
      <c r="AI13" s="45" t="s">
        <v>119</v>
      </c>
      <c r="AJ13" s="45" t="s">
        <v>524</v>
      </c>
      <c r="AK13" s="45" t="s">
        <v>101</v>
      </c>
      <c r="AL13" s="45" t="s">
        <v>525</v>
      </c>
      <c r="AM13" s="45" t="s">
        <v>73</v>
      </c>
      <c r="AN13" s="45" t="s">
        <v>526</v>
      </c>
      <c r="AO13" s="48" t="s">
        <v>132</v>
      </c>
      <c r="AP13" s="45" t="s">
        <v>75</v>
      </c>
      <c r="AQ13" s="45" t="s">
        <v>177</v>
      </c>
      <c r="AR13" s="45" t="s">
        <v>177</v>
      </c>
      <c r="AS13" s="45" t="s">
        <v>527</v>
      </c>
      <c r="AT13" s="48" t="s">
        <v>106</v>
      </c>
      <c r="AU13" s="45" t="s">
        <v>107</v>
      </c>
      <c r="AV13" s="45">
        <v>1</v>
      </c>
      <c r="AW13" s="45" t="s">
        <v>84</v>
      </c>
      <c r="AX13" s="45" t="s">
        <v>82</v>
      </c>
      <c r="AY13" s="45" t="s">
        <v>528</v>
      </c>
      <c r="AZ13" s="49">
        <v>9.6</v>
      </c>
      <c r="BA13" s="49">
        <v>7.4</v>
      </c>
      <c r="BB13" s="49">
        <v>12.4</v>
      </c>
      <c r="BC13" s="45" t="s">
        <v>84</v>
      </c>
      <c r="BD13" s="45" t="s">
        <v>85</v>
      </c>
      <c r="BE13" s="45" t="s">
        <v>136</v>
      </c>
      <c r="BF13" s="45" t="s">
        <v>160</v>
      </c>
      <c r="BG13" s="45" t="s">
        <v>82</v>
      </c>
      <c r="BH13" s="50">
        <v>9.6</v>
      </c>
      <c r="BI13" s="50">
        <v>7.4</v>
      </c>
      <c r="BJ13" s="50">
        <v>12.4</v>
      </c>
    </row>
    <row r="14" spans="1:62" s="45" customFormat="1" ht="18.649999999999999" customHeight="1" x14ac:dyDescent="0.35">
      <c r="A14" s="45">
        <v>7</v>
      </c>
      <c r="B14" s="45">
        <v>5</v>
      </c>
      <c r="C14" s="45" t="str">
        <f>CONCATENATE(A14,B14)</f>
        <v>75</v>
      </c>
      <c r="D14" s="45" t="s">
        <v>534</v>
      </c>
      <c r="E14" s="45">
        <v>1</v>
      </c>
      <c r="G14" s="45" t="s">
        <v>535</v>
      </c>
      <c r="I14" s="45" t="s">
        <v>1774</v>
      </c>
      <c r="J14" s="45" t="s">
        <v>522</v>
      </c>
      <c r="K14" s="53">
        <v>126</v>
      </c>
      <c r="L14" s="55">
        <v>4162.7584945685967</v>
      </c>
      <c r="M14" s="51" t="s">
        <v>1733</v>
      </c>
      <c r="N14" s="56">
        <v>812000</v>
      </c>
      <c r="O14" s="41">
        <f>L14+N14</f>
        <v>816162.75849456864</v>
      </c>
      <c r="P14" s="45" t="s">
        <v>1709</v>
      </c>
      <c r="Q14" s="54">
        <v>816162.75849456864</v>
      </c>
      <c r="R14" s="45" t="s">
        <v>171</v>
      </c>
      <c r="S14" s="45">
        <v>2013</v>
      </c>
      <c r="T14" s="45" t="str">
        <f>CONCATENATE(J14," ","(",S14,")")</f>
        <v>Baggett et al (2013)</v>
      </c>
      <c r="U14" s="45" t="str">
        <f>CONCATENATE(T14,G14)</f>
        <v>Baggett et al (2013); Females aged 45-64</v>
      </c>
      <c r="V14" s="45" t="s">
        <v>523</v>
      </c>
      <c r="W14" s="45" t="s">
        <v>60</v>
      </c>
      <c r="X14" s="45" t="s">
        <v>505</v>
      </c>
      <c r="Y14" s="45" t="s">
        <v>505</v>
      </c>
      <c r="Z14" s="45" t="s">
        <v>505</v>
      </c>
      <c r="AA14" s="45">
        <v>15</v>
      </c>
      <c r="AB14" s="45" t="str">
        <f>IF(AA14&lt;=$AA$145,"Low quality (≤12)","High quality (&gt;12)")</f>
        <v>High quality (&gt;12)</v>
      </c>
      <c r="AC14" s="45" t="s">
        <v>95</v>
      </c>
      <c r="AD14" s="45" t="s">
        <v>95</v>
      </c>
      <c r="AE14" s="45" t="s">
        <v>65</v>
      </c>
      <c r="AF14" s="45" t="s">
        <v>96</v>
      </c>
      <c r="AG14" s="45" t="s">
        <v>97</v>
      </c>
      <c r="AH14" s="45" t="s">
        <v>399</v>
      </c>
      <c r="AI14" s="45" t="s">
        <v>119</v>
      </c>
      <c r="AJ14" s="45" t="s">
        <v>524</v>
      </c>
      <c r="AK14" s="45" t="s">
        <v>101</v>
      </c>
      <c r="AL14" s="45" t="s">
        <v>525</v>
      </c>
      <c r="AM14" s="45" t="s">
        <v>73</v>
      </c>
      <c r="AN14" s="45" t="s">
        <v>526</v>
      </c>
      <c r="AO14" s="48" t="s">
        <v>132</v>
      </c>
      <c r="AP14" s="45" t="s">
        <v>75</v>
      </c>
      <c r="AQ14" s="45" t="s">
        <v>177</v>
      </c>
      <c r="AR14" s="45" t="s">
        <v>177</v>
      </c>
      <c r="AS14" s="45" t="s">
        <v>527</v>
      </c>
      <c r="AT14" s="48" t="s">
        <v>106</v>
      </c>
      <c r="AU14" s="45" t="s">
        <v>107</v>
      </c>
      <c r="AV14" s="45">
        <v>1</v>
      </c>
      <c r="AW14" s="45" t="s">
        <v>84</v>
      </c>
      <c r="AX14" s="45" t="s">
        <v>82</v>
      </c>
      <c r="AY14" s="45" t="s">
        <v>528</v>
      </c>
      <c r="AZ14" s="49">
        <v>4.5</v>
      </c>
      <c r="BA14" s="49">
        <v>3.6</v>
      </c>
      <c r="BB14" s="49">
        <v>5.6</v>
      </c>
      <c r="BC14" s="45" t="s">
        <v>84</v>
      </c>
      <c r="BD14" s="45" t="s">
        <v>85</v>
      </c>
      <c r="BE14" s="45" t="s">
        <v>136</v>
      </c>
      <c r="BF14" s="45" t="s">
        <v>160</v>
      </c>
      <c r="BG14" s="45" t="s">
        <v>82</v>
      </c>
      <c r="BH14" s="50">
        <v>4.5</v>
      </c>
      <c r="BI14" s="50">
        <v>3.6</v>
      </c>
      <c r="BJ14" s="50">
        <v>5.6</v>
      </c>
    </row>
    <row r="15" spans="1:62" s="45" customFormat="1" ht="18.649999999999999" customHeight="1" x14ac:dyDescent="0.35">
      <c r="A15" s="45">
        <v>7</v>
      </c>
      <c r="B15" s="45">
        <v>6</v>
      </c>
      <c r="C15" s="45" t="str">
        <f>CONCATENATE(A15,B15)</f>
        <v>76</v>
      </c>
      <c r="D15" s="45" t="s">
        <v>536</v>
      </c>
      <c r="E15" s="45">
        <v>1</v>
      </c>
      <c r="G15" s="45" t="s">
        <v>537</v>
      </c>
      <c r="I15" s="45" t="s">
        <v>1774</v>
      </c>
      <c r="J15" s="45" t="s">
        <v>522</v>
      </c>
      <c r="K15" s="53">
        <v>21</v>
      </c>
      <c r="L15" s="55">
        <v>3819.2796532679859</v>
      </c>
      <c r="M15" s="51" t="s">
        <v>1733</v>
      </c>
      <c r="N15" s="56">
        <v>745000</v>
      </c>
      <c r="O15" s="41">
        <f>L15+N15</f>
        <v>748819.27965326793</v>
      </c>
      <c r="P15" s="45" t="s">
        <v>1710</v>
      </c>
      <c r="Q15" s="54">
        <v>748819.27965326793</v>
      </c>
      <c r="R15" s="45" t="s">
        <v>171</v>
      </c>
      <c r="S15" s="45">
        <v>2013</v>
      </c>
      <c r="T15" s="45" t="str">
        <f>CONCATENATE(J15," ","(",S15,")")</f>
        <v>Baggett et al (2013)</v>
      </c>
      <c r="U15" s="45" t="str">
        <f>CONCATENATE(T15,G15)</f>
        <v>Baggett et al (2013); Females aged 65-84</v>
      </c>
      <c r="V15" s="45" t="s">
        <v>523</v>
      </c>
      <c r="W15" s="45" t="s">
        <v>60</v>
      </c>
      <c r="X15" s="45" t="s">
        <v>505</v>
      </c>
      <c r="Y15" s="45" t="s">
        <v>505</v>
      </c>
      <c r="Z15" s="45" t="s">
        <v>505</v>
      </c>
      <c r="AA15" s="45">
        <v>15</v>
      </c>
      <c r="AB15" s="45" t="str">
        <f>IF(AA15&lt;=$AA$145,"Low quality (≤12)","High quality (&gt;12)")</f>
        <v>High quality (&gt;12)</v>
      </c>
      <c r="AC15" s="45" t="s">
        <v>95</v>
      </c>
      <c r="AD15" s="45" t="s">
        <v>95</v>
      </c>
      <c r="AE15" s="45" t="s">
        <v>65</v>
      </c>
      <c r="AF15" s="45" t="s">
        <v>96</v>
      </c>
      <c r="AG15" s="45" t="s">
        <v>97</v>
      </c>
      <c r="AH15" s="45" t="s">
        <v>399</v>
      </c>
      <c r="AI15" s="45" t="s">
        <v>119</v>
      </c>
      <c r="AJ15" s="45" t="s">
        <v>524</v>
      </c>
      <c r="AK15" s="45" t="s">
        <v>101</v>
      </c>
      <c r="AL15" s="45" t="s">
        <v>525</v>
      </c>
      <c r="AM15" s="45" t="s">
        <v>73</v>
      </c>
      <c r="AN15" s="45" t="s">
        <v>526</v>
      </c>
      <c r="AO15" s="48" t="s">
        <v>132</v>
      </c>
      <c r="AP15" s="45" t="s">
        <v>75</v>
      </c>
      <c r="AQ15" s="45" t="s">
        <v>177</v>
      </c>
      <c r="AR15" s="45" t="s">
        <v>177</v>
      </c>
      <c r="AS15" s="45" t="s">
        <v>527</v>
      </c>
      <c r="AT15" s="48" t="s">
        <v>106</v>
      </c>
      <c r="AU15" s="45" t="s">
        <v>107</v>
      </c>
      <c r="AV15" s="45">
        <v>1</v>
      </c>
      <c r="AW15" s="45" t="s">
        <v>84</v>
      </c>
      <c r="AX15" s="45" t="s">
        <v>82</v>
      </c>
      <c r="AY15" s="45" t="s">
        <v>528</v>
      </c>
      <c r="AZ15" s="49">
        <v>1.1000000000000001</v>
      </c>
      <c r="BA15" s="49">
        <v>0.7</v>
      </c>
      <c r="BB15" s="49">
        <v>1.8</v>
      </c>
      <c r="BC15" s="45" t="s">
        <v>84</v>
      </c>
      <c r="BD15" s="45" t="s">
        <v>85</v>
      </c>
      <c r="BE15" s="45" t="s">
        <v>136</v>
      </c>
      <c r="BF15" s="45" t="s">
        <v>160</v>
      </c>
      <c r="BG15" s="45" t="s">
        <v>82</v>
      </c>
      <c r="BH15" s="50">
        <v>1.1000000000000001</v>
      </c>
      <c r="BI15" s="50">
        <v>0.7</v>
      </c>
      <c r="BJ15" s="50">
        <v>1.8</v>
      </c>
    </row>
    <row r="16" spans="1:62" s="45" customFormat="1" ht="18.649999999999999" customHeight="1" x14ac:dyDescent="0.35">
      <c r="A16" s="45">
        <v>8</v>
      </c>
      <c r="B16" s="45">
        <v>1</v>
      </c>
      <c r="C16" s="45" t="str">
        <f>CONCATENATE(A16,B16)</f>
        <v>81</v>
      </c>
      <c r="D16" s="45" t="s">
        <v>538</v>
      </c>
      <c r="E16" s="45">
        <v>1</v>
      </c>
      <c r="I16" s="45" t="s">
        <v>56</v>
      </c>
      <c r="J16" s="45" t="s">
        <v>539</v>
      </c>
      <c r="K16" s="46">
        <v>240</v>
      </c>
      <c r="L16" s="46">
        <v>3938</v>
      </c>
      <c r="M16" s="46">
        <v>95378</v>
      </c>
      <c r="N16" s="46">
        <v>1096303</v>
      </c>
      <c r="O16" s="57">
        <v>1100241</v>
      </c>
      <c r="Q16" s="54">
        <v>1100241</v>
      </c>
      <c r="R16" s="45" t="s">
        <v>1776</v>
      </c>
      <c r="S16" s="45">
        <v>2020</v>
      </c>
      <c r="T16" s="45" t="str">
        <f>CONCATENATE(J16," ","(",S16,")")</f>
        <v>Balla S et al (2020)</v>
      </c>
      <c r="U16" s="45" t="str">
        <f>CONCATENATE(T16,G16)</f>
        <v>Balla S et al (2020)</v>
      </c>
      <c r="V16" s="45" t="s">
        <v>540</v>
      </c>
      <c r="W16" s="45" t="s">
        <v>60</v>
      </c>
      <c r="X16" s="45" t="s">
        <v>505</v>
      </c>
      <c r="Y16" s="45" t="s">
        <v>505</v>
      </c>
      <c r="Z16" s="45" t="s">
        <v>505</v>
      </c>
      <c r="AA16" s="45">
        <v>13</v>
      </c>
      <c r="AB16" s="45" t="str">
        <f>IF(AA16&lt;=$AA$145,"Low quality (≤12)","High quality (&gt;12)")</f>
        <v>High quality (&gt;12)</v>
      </c>
      <c r="AC16" s="45" t="s">
        <v>95</v>
      </c>
      <c r="AD16" s="45" t="s">
        <v>95</v>
      </c>
      <c r="AE16" s="45" t="s">
        <v>65</v>
      </c>
      <c r="AF16" s="45" t="s">
        <v>96</v>
      </c>
      <c r="AG16" s="45" t="s">
        <v>97</v>
      </c>
      <c r="AH16" s="45" t="s">
        <v>541</v>
      </c>
      <c r="AI16" s="45" t="s">
        <v>415</v>
      </c>
      <c r="AJ16" s="45" t="s">
        <v>542</v>
      </c>
      <c r="AK16" s="45" t="s">
        <v>101</v>
      </c>
      <c r="AL16" s="45" t="s">
        <v>102</v>
      </c>
      <c r="AM16" s="45" t="s">
        <v>102</v>
      </c>
      <c r="AN16" s="45" t="s">
        <v>543</v>
      </c>
      <c r="AO16" s="48" t="s">
        <v>122</v>
      </c>
      <c r="AP16" s="48" t="s">
        <v>122</v>
      </c>
      <c r="AQ16" s="45" t="s">
        <v>76</v>
      </c>
      <c r="AR16" s="45" t="s">
        <v>77</v>
      </c>
      <c r="AS16" s="45" t="s">
        <v>123</v>
      </c>
      <c r="AT16" s="45" t="s">
        <v>106</v>
      </c>
      <c r="AU16" s="45" t="s">
        <v>107</v>
      </c>
      <c r="AV16" s="45">
        <v>1</v>
      </c>
      <c r="AW16" s="45" t="s">
        <v>134</v>
      </c>
      <c r="AX16" s="45" t="s">
        <v>135</v>
      </c>
      <c r="AZ16" s="49">
        <v>0.70051577726479264</v>
      </c>
      <c r="BA16" s="49">
        <v>0.61959462518692676</v>
      </c>
      <c r="BB16" s="49">
        <v>0.79200550529122093</v>
      </c>
      <c r="BC16" s="45" t="s">
        <v>134</v>
      </c>
      <c r="BD16" s="45" t="s">
        <v>85</v>
      </c>
      <c r="BE16" s="45" t="s">
        <v>136</v>
      </c>
      <c r="BF16" s="45" t="s">
        <v>137</v>
      </c>
      <c r="BG16" s="45" t="s">
        <v>135</v>
      </c>
      <c r="BH16" s="50">
        <v>0.70051577726479264</v>
      </c>
      <c r="BI16" s="50">
        <v>0.61959462518692676</v>
      </c>
      <c r="BJ16" s="50">
        <v>0.79200550529122093</v>
      </c>
    </row>
    <row r="17" spans="1:62" s="45" customFormat="1" ht="18.649999999999999" customHeight="1" x14ac:dyDescent="0.35">
      <c r="A17" s="45">
        <v>9</v>
      </c>
      <c r="B17" s="45">
        <v>1</v>
      </c>
      <c r="C17" s="45" t="str">
        <f>CONCATENATE(A17,B17)</f>
        <v>91</v>
      </c>
      <c r="D17" s="45" t="s">
        <v>544</v>
      </c>
      <c r="E17" s="45">
        <v>1</v>
      </c>
      <c r="F17" s="45" t="s">
        <v>545</v>
      </c>
      <c r="G17" s="45" t="s">
        <v>546</v>
      </c>
      <c r="I17" s="45" t="s">
        <v>180</v>
      </c>
      <c r="J17" s="45" t="s">
        <v>547</v>
      </c>
      <c r="K17" s="46">
        <v>127</v>
      </c>
      <c r="L17" s="46">
        <v>311</v>
      </c>
      <c r="M17" s="51" t="s">
        <v>1733</v>
      </c>
      <c r="N17" s="56">
        <v>123767255</v>
      </c>
      <c r="O17" s="41">
        <f>L17+N17</f>
        <v>123767566</v>
      </c>
      <c r="P17" s="45" t="s">
        <v>1749</v>
      </c>
      <c r="Q17" s="45">
        <v>123767566</v>
      </c>
      <c r="R17" s="45" t="s">
        <v>1778</v>
      </c>
      <c r="S17" s="45">
        <v>1999</v>
      </c>
      <c r="T17" s="45" t="str">
        <f>CONCATENATE(J17," ","(",S17,")")</f>
        <v>Barrow et al (1999)</v>
      </c>
      <c r="U17" s="45" t="str">
        <f>CONCATENATE(T17,G17)</f>
        <v>Barrow et al (1999); Males: NYC shelter residents vs US popn</v>
      </c>
      <c r="V17" s="45" t="s">
        <v>548</v>
      </c>
      <c r="W17" s="45" t="s">
        <v>60</v>
      </c>
      <c r="X17" s="45" t="s">
        <v>505</v>
      </c>
      <c r="Y17" s="45" t="s">
        <v>505</v>
      </c>
      <c r="Z17" s="45" t="s">
        <v>505</v>
      </c>
      <c r="AA17" s="45">
        <v>10</v>
      </c>
      <c r="AB17" s="45" t="str">
        <f>IF(AA17&lt;=$AA$145,"Low quality (≤12)","High quality (&gt;12)")</f>
        <v>Low quality (≤12)</v>
      </c>
      <c r="AC17" s="45" t="s">
        <v>95</v>
      </c>
      <c r="AD17" s="45" t="s">
        <v>95</v>
      </c>
      <c r="AE17" s="45" t="s">
        <v>65</v>
      </c>
      <c r="AF17" s="45" t="s">
        <v>96</v>
      </c>
      <c r="AG17" s="45" t="s">
        <v>97</v>
      </c>
      <c r="AH17" s="45" t="s">
        <v>549</v>
      </c>
      <c r="AI17" s="45" t="s">
        <v>119</v>
      </c>
      <c r="AJ17" s="45" t="s">
        <v>550</v>
      </c>
      <c r="AK17" s="45" t="s">
        <v>155</v>
      </c>
      <c r="AL17" s="45" t="s">
        <v>551</v>
      </c>
      <c r="AM17" s="45" t="s">
        <v>73</v>
      </c>
      <c r="AN17" s="45" t="s">
        <v>552</v>
      </c>
      <c r="AO17" s="45" t="s">
        <v>186</v>
      </c>
      <c r="AP17" s="45" t="s">
        <v>75</v>
      </c>
      <c r="AQ17" s="45" t="s">
        <v>177</v>
      </c>
      <c r="AR17" s="45" t="s">
        <v>177</v>
      </c>
      <c r="AS17" s="45" t="s">
        <v>553</v>
      </c>
      <c r="AT17" s="45" t="s">
        <v>106</v>
      </c>
      <c r="AU17" s="45" t="s">
        <v>107</v>
      </c>
      <c r="AV17" s="45">
        <v>1</v>
      </c>
      <c r="AW17" s="45" t="s">
        <v>158</v>
      </c>
      <c r="AX17" s="45" t="s">
        <v>82</v>
      </c>
      <c r="AY17" s="45" t="s">
        <v>159</v>
      </c>
      <c r="AZ17" s="49">
        <v>3.9</v>
      </c>
      <c r="BA17" s="49">
        <v>3.2</v>
      </c>
      <c r="BB17" s="49">
        <v>4.5</v>
      </c>
      <c r="BC17" s="45" t="s">
        <v>158</v>
      </c>
      <c r="BD17" s="45" t="s">
        <v>158</v>
      </c>
      <c r="BE17" s="45" t="s">
        <v>86</v>
      </c>
      <c r="BF17" s="45" t="s">
        <v>160</v>
      </c>
      <c r="BG17" s="45" t="s">
        <v>82</v>
      </c>
      <c r="BH17" s="50">
        <v>3.9</v>
      </c>
      <c r="BI17" s="50">
        <v>3.2</v>
      </c>
      <c r="BJ17" s="50">
        <v>4.5</v>
      </c>
    </row>
    <row r="18" spans="1:62" s="45" customFormat="1" ht="18.649999999999999" customHeight="1" x14ac:dyDescent="0.35">
      <c r="A18" s="45">
        <v>9</v>
      </c>
      <c r="B18" s="45">
        <v>2</v>
      </c>
      <c r="C18" s="45" t="str">
        <f>CONCATENATE(A18,B18)</f>
        <v>92</v>
      </c>
      <c r="D18" s="45">
        <v>92</v>
      </c>
      <c r="E18" s="45">
        <v>1</v>
      </c>
      <c r="F18" s="45" t="s">
        <v>545</v>
      </c>
      <c r="G18" s="45" t="s">
        <v>554</v>
      </c>
      <c r="I18" s="45" t="s">
        <v>1774</v>
      </c>
      <c r="J18" s="45" t="s">
        <v>547</v>
      </c>
      <c r="K18" s="46">
        <v>34</v>
      </c>
      <c r="L18" s="46">
        <v>949</v>
      </c>
      <c r="M18" s="51" t="s">
        <v>1733</v>
      </c>
      <c r="N18" s="56">
        <v>128680000</v>
      </c>
      <c r="O18" s="41">
        <f>L18+N18</f>
        <v>128680949</v>
      </c>
      <c r="P18" s="45" t="s">
        <v>1750</v>
      </c>
      <c r="Q18" s="45">
        <v>128680949</v>
      </c>
      <c r="R18" s="45" t="s">
        <v>1778</v>
      </c>
      <c r="S18" s="45">
        <v>1999</v>
      </c>
      <c r="T18" s="45" t="str">
        <f>CONCATENATE(J18," ","(",S18,")")</f>
        <v>Barrow et al (1999)</v>
      </c>
      <c r="U18" s="45" t="str">
        <f>CONCATENATE(T18,G18)</f>
        <v>Barrow et al (1999); Females: NYC shelter residents vs US popn</v>
      </c>
      <c r="V18" s="45" t="s">
        <v>548</v>
      </c>
      <c r="W18" s="45" t="s">
        <v>60</v>
      </c>
      <c r="X18" s="45" t="s">
        <v>505</v>
      </c>
      <c r="Y18" s="45" t="s">
        <v>505</v>
      </c>
      <c r="Z18" s="45" t="s">
        <v>505</v>
      </c>
      <c r="AA18" s="45">
        <v>10</v>
      </c>
      <c r="AB18" s="45" t="str">
        <f>IF(AA18&lt;=$AA$145,"Low quality (≤12)","High quality (&gt;12)")</f>
        <v>Low quality (≤12)</v>
      </c>
      <c r="AC18" s="45" t="s">
        <v>95</v>
      </c>
      <c r="AD18" s="45" t="s">
        <v>95</v>
      </c>
      <c r="AE18" s="45" t="s">
        <v>65</v>
      </c>
      <c r="AF18" s="45" t="s">
        <v>96</v>
      </c>
      <c r="AG18" s="45" t="s">
        <v>97</v>
      </c>
      <c r="AH18" s="45" t="s">
        <v>549</v>
      </c>
      <c r="AI18" s="45" t="s">
        <v>119</v>
      </c>
      <c r="AJ18" s="45" t="s">
        <v>550</v>
      </c>
      <c r="AK18" s="45" t="s">
        <v>155</v>
      </c>
      <c r="AL18" s="45" t="s">
        <v>551</v>
      </c>
      <c r="AM18" s="45" t="s">
        <v>73</v>
      </c>
      <c r="AN18" s="45" t="s">
        <v>552</v>
      </c>
      <c r="AO18" s="45" t="s">
        <v>186</v>
      </c>
      <c r="AP18" s="45" t="s">
        <v>75</v>
      </c>
      <c r="AQ18" s="45" t="s">
        <v>177</v>
      </c>
      <c r="AR18" s="45" t="s">
        <v>177</v>
      </c>
      <c r="AS18" s="45" t="s">
        <v>553</v>
      </c>
      <c r="AT18" s="45" t="s">
        <v>106</v>
      </c>
      <c r="AU18" s="45" t="s">
        <v>107</v>
      </c>
      <c r="AV18" s="45">
        <v>1</v>
      </c>
      <c r="AW18" s="45" t="s">
        <v>158</v>
      </c>
      <c r="AX18" s="45" t="s">
        <v>82</v>
      </c>
      <c r="AY18" s="45" t="s">
        <v>159</v>
      </c>
      <c r="AZ18" s="49">
        <v>4.7</v>
      </c>
      <c r="BA18" s="49">
        <v>3.4</v>
      </c>
      <c r="BB18" s="49">
        <v>6.5</v>
      </c>
      <c r="BC18" s="45" t="s">
        <v>158</v>
      </c>
      <c r="BD18" s="45" t="s">
        <v>158</v>
      </c>
      <c r="BE18" s="45" t="s">
        <v>86</v>
      </c>
      <c r="BF18" s="45" t="s">
        <v>160</v>
      </c>
      <c r="BG18" s="45" t="s">
        <v>82</v>
      </c>
      <c r="BH18" s="50">
        <v>4.7</v>
      </c>
      <c r="BI18" s="50">
        <v>3.4</v>
      </c>
      <c r="BJ18" s="50">
        <v>6.5</v>
      </c>
    </row>
    <row r="19" spans="1:62" s="45" customFormat="1" ht="18.649999999999999" customHeight="1" x14ac:dyDescent="0.35">
      <c r="A19" s="45">
        <v>9</v>
      </c>
      <c r="B19" s="45">
        <v>3</v>
      </c>
      <c r="C19" s="45" t="str">
        <f>CONCATENATE(A19,B19)</f>
        <v>93</v>
      </c>
      <c r="D19" s="45" t="s">
        <v>544</v>
      </c>
      <c r="E19" s="45">
        <v>1</v>
      </c>
      <c r="F19" s="45" t="s">
        <v>545</v>
      </c>
      <c r="G19" s="45" t="s">
        <v>1769</v>
      </c>
      <c r="I19" s="45" t="s">
        <v>180</v>
      </c>
      <c r="J19" s="45" t="s">
        <v>547</v>
      </c>
      <c r="K19" s="46">
        <v>127</v>
      </c>
      <c r="L19" s="46">
        <v>311</v>
      </c>
      <c r="M19" s="51" t="s">
        <v>1733</v>
      </c>
      <c r="N19" s="56">
        <v>3478218</v>
      </c>
      <c r="O19" s="41">
        <f>L19+N19</f>
        <v>3478529</v>
      </c>
      <c r="P19" s="45" t="s">
        <v>1751</v>
      </c>
      <c r="Q19" s="45">
        <v>3478529</v>
      </c>
      <c r="R19" s="45" t="s">
        <v>1776</v>
      </c>
      <c r="S19" s="45">
        <v>1999</v>
      </c>
      <c r="T19" s="45" t="str">
        <f>CONCATENATE(J19," ","(",S19,")")</f>
        <v>Barrow et al (1999)</v>
      </c>
      <c r="U19" s="45" t="str">
        <f>CONCATENATE(T19,G19)</f>
        <v xml:space="preserve">Barrow et al (1999); Males: NYC shelter residents vs New York City </v>
      </c>
      <c r="V19" s="45" t="s">
        <v>548</v>
      </c>
      <c r="W19" s="45" t="s">
        <v>60</v>
      </c>
      <c r="X19" s="45" t="s">
        <v>505</v>
      </c>
      <c r="Y19" s="45" t="s">
        <v>505</v>
      </c>
      <c r="Z19" s="45" t="s">
        <v>505</v>
      </c>
      <c r="AA19" s="45">
        <v>10</v>
      </c>
      <c r="AB19" s="45" t="str">
        <f>IF(AA19&lt;=$AA$145,"Low quality (≤12)","High quality (&gt;12)")</f>
        <v>Low quality (≤12)</v>
      </c>
      <c r="AC19" s="45" t="s">
        <v>95</v>
      </c>
      <c r="AD19" s="45" t="s">
        <v>95</v>
      </c>
      <c r="AE19" s="45" t="s">
        <v>65</v>
      </c>
      <c r="AF19" s="45" t="s">
        <v>96</v>
      </c>
      <c r="AG19" s="45" t="s">
        <v>97</v>
      </c>
      <c r="AH19" s="45" t="s">
        <v>549</v>
      </c>
      <c r="AI19" s="45" t="s">
        <v>119</v>
      </c>
      <c r="AJ19" s="45" t="s">
        <v>550</v>
      </c>
      <c r="AK19" s="45" t="s">
        <v>155</v>
      </c>
      <c r="AL19" s="45" t="s">
        <v>551</v>
      </c>
      <c r="AM19" s="45" t="s">
        <v>73</v>
      </c>
      <c r="AN19" s="45" t="s">
        <v>552</v>
      </c>
      <c r="AO19" s="45" t="s">
        <v>186</v>
      </c>
      <c r="AP19" s="45" t="s">
        <v>75</v>
      </c>
      <c r="AQ19" s="45" t="s">
        <v>177</v>
      </c>
      <c r="AR19" s="45" t="s">
        <v>177</v>
      </c>
      <c r="AS19" s="45" t="s">
        <v>553</v>
      </c>
      <c r="AT19" s="45" t="s">
        <v>106</v>
      </c>
      <c r="AU19" s="45" t="s">
        <v>107</v>
      </c>
      <c r="AV19" s="45">
        <v>1</v>
      </c>
      <c r="AW19" s="45" t="s">
        <v>158</v>
      </c>
      <c r="AX19" s="45" t="s">
        <v>82</v>
      </c>
      <c r="AY19" s="45" t="s">
        <v>159</v>
      </c>
      <c r="AZ19" s="49">
        <v>2.2000000000000002</v>
      </c>
      <c r="BA19" s="49">
        <v>1.9</v>
      </c>
      <c r="BB19" s="49">
        <v>2.6</v>
      </c>
      <c r="BC19" s="45" t="s">
        <v>158</v>
      </c>
      <c r="BD19" s="45" t="s">
        <v>158</v>
      </c>
      <c r="BE19" s="45" t="s">
        <v>86</v>
      </c>
      <c r="BF19" s="45" t="s">
        <v>160</v>
      </c>
      <c r="BG19" s="45" t="s">
        <v>82</v>
      </c>
      <c r="BH19" s="50">
        <v>2.2000000000000002</v>
      </c>
      <c r="BI19" s="50">
        <v>1.9</v>
      </c>
      <c r="BJ19" s="50">
        <v>2.6</v>
      </c>
    </row>
    <row r="20" spans="1:62" s="45" customFormat="1" ht="18.649999999999999" customHeight="1" x14ac:dyDescent="0.35">
      <c r="A20" s="45">
        <v>9</v>
      </c>
      <c r="B20" s="45">
        <v>4</v>
      </c>
      <c r="C20" s="45" t="str">
        <f>CONCATENATE(A20,B20)</f>
        <v>94</v>
      </c>
      <c r="D20" s="45">
        <v>92</v>
      </c>
      <c r="E20" s="45">
        <v>1</v>
      </c>
      <c r="F20" s="45" t="s">
        <v>545</v>
      </c>
      <c r="G20" s="45" t="s">
        <v>1770</v>
      </c>
      <c r="I20" s="45" t="s">
        <v>1774</v>
      </c>
      <c r="J20" s="45" t="s">
        <v>547</v>
      </c>
      <c r="K20" s="46">
        <v>34</v>
      </c>
      <c r="L20" s="46">
        <v>949</v>
      </c>
      <c r="M20" s="51" t="s">
        <v>1733</v>
      </c>
      <c r="N20" s="56">
        <v>3808841</v>
      </c>
      <c r="O20" s="41">
        <f>L20+N20</f>
        <v>3809790</v>
      </c>
      <c r="P20" s="45" t="s">
        <v>1752</v>
      </c>
      <c r="Q20" s="45">
        <v>3809790</v>
      </c>
      <c r="R20" s="45" t="s">
        <v>1776</v>
      </c>
      <c r="S20" s="45">
        <v>1999</v>
      </c>
      <c r="T20" s="45" t="str">
        <f>CONCATENATE(J20," ","(",S20,")")</f>
        <v>Barrow et al (1999)</v>
      </c>
      <c r="U20" s="45" t="str">
        <f>CONCATENATE(T20,G20)</f>
        <v xml:space="preserve">Barrow et al (1999); Females: NYC shelter residents vs New York City </v>
      </c>
      <c r="V20" s="45" t="s">
        <v>548</v>
      </c>
      <c r="W20" s="45" t="s">
        <v>60</v>
      </c>
      <c r="X20" s="45" t="s">
        <v>505</v>
      </c>
      <c r="Y20" s="45" t="s">
        <v>505</v>
      </c>
      <c r="Z20" s="45" t="s">
        <v>505</v>
      </c>
      <c r="AA20" s="45">
        <v>10</v>
      </c>
      <c r="AB20" s="45" t="str">
        <f>IF(AA20&lt;=$AA$145,"Low quality (≤12)","High quality (&gt;12)")</f>
        <v>Low quality (≤12)</v>
      </c>
      <c r="AC20" s="45" t="s">
        <v>95</v>
      </c>
      <c r="AD20" s="45" t="s">
        <v>95</v>
      </c>
      <c r="AE20" s="45" t="s">
        <v>65</v>
      </c>
      <c r="AF20" s="45" t="s">
        <v>96</v>
      </c>
      <c r="AG20" s="45" t="s">
        <v>97</v>
      </c>
      <c r="AH20" s="45" t="s">
        <v>549</v>
      </c>
      <c r="AI20" s="45" t="s">
        <v>119</v>
      </c>
      <c r="AJ20" s="45" t="s">
        <v>550</v>
      </c>
      <c r="AK20" s="45" t="s">
        <v>155</v>
      </c>
      <c r="AL20" s="45" t="s">
        <v>551</v>
      </c>
      <c r="AM20" s="45" t="s">
        <v>73</v>
      </c>
      <c r="AN20" s="45" t="s">
        <v>552</v>
      </c>
      <c r="AO20" s="45" t="s">
        <v>186</v>
      </c>
      <c r="AP20" s="45" t="s">
        <v>75</v>
      </c>
      <c r="AQ20" s="45" t="s">
        <v>177</v>
      </c>
      <c r="AR20" s="45" t="s">
        <v>177</v>
      </c>
      <c r="AS20" s="45" t="s">
        <v>553</v>
      </c>
      <c r="AT20" s="45" t="s">
        <v>106</v>
      </c>
      <c r="AU20" s="45" t="s">
        <v>107</v>
      </c>
      <c r="AV20" s="45">
        <v>1</v>
      </c>
      <c r="AW20" s="45" t="s">
        <v>158</v>
      </c>
      <c r="AX20" s="45" t="s">
        <v>82</v>
      </c>
      <c r="AY20" s="45" t="s">
        <v>159</v>
      </c>
      <c r="AZ20" s="49">
        <v>3.7</v>
      </c>
      <c r="BA20" s="49">
        <v>2.6</v>
      </c>
      <c r="BB20" s="49">
        <v>5.2</v>
      </c>
      <c r="BC20" s="45" t="s">
        <v>158</v>
      </c>
      <c r="BD20" s="45" t="s">
        <v>158</v>
      </c>
      <c r="BE20" s="45" t="s">
        <v>86</v>
      </c>
      <c r="BF20" s="45" t="s">
        <v>160</v>
      </c>
      <c r="BG20" s="45" t="s">
        <v>82</v>
      </c>
      <c r="BH20" s="50">
        <v>3.7</v>
      </c>
      <c r="BI20" s="50">
        <v>2.6</v>
      </c>
      <c r="BJ20" s="50">
        <v>5.2</v>
      </c>
    </row>
    <row r="21" spans="1:62" s="45" customFormat="1" ht="18.649999999999999" customHeight="1" x14ac:dyDescent="0.35">
      <c r="A21" s="45">
        <v>10</v>
      </c>
      <c r="B21" s="45">
        <v>1</v>
      </c>
      <c r="C21" s="45" t="str">
        <f>CONCATENATE(A21,B21)</f>
        <v>101</v>
      </c>
      <c r="D21" s="45" t="s">
        <v>295</v>
      </c>
      <c r="E21" s="45">
        <v>1</v>
      </c>
      <c r="I21" s="45" t="s">
        <v>56</v>
      </c>
      <c r="J21" s="45" t="s">
        <v>296</v>
      </c>
      <c r="K21" s="46">
        <v>2</v>
      </c>
      <c r="L21" s="46">
        <v>60</v>
      </c>
      <c r="M21" s="46">
        <v>104</v>
      </c>
      <c r="N21" s="46">
        <v>1504</v>
      </c>
      <c r="O21" s="41">
        <f>L21+N21</f>
        <v>1564</v>
      </c>
      <c r="Q21" s="45">
        <v>1564</v>
      </c>
      <c r="R21" s="45" t="s">
        <v>58</v>
      </c>
      <c r="S21" s="45">
        <v>2008</v>
      </c>
      <c r="T21" s="45" t="str">
        <f>CONCATENATE(J21," ","(",S21,")")</f>
        <v>Baussano et al (2008)</v>
      </c>
      <c r="U21" s="45" t="str">
        <f>CONCATENATE(T21,G21)</f>
        <v>Baussano et al (2008)</v>
      </c>
      <c r="V21" s="45" t="s">
        <v>297</v>
      </c>
      <c r="W21" s="45" t="s">
        <v>60</v>
      </c>
      <c r="X21" s="45" t="s">
        <v>298</v>
      </c>
      <c r="Y21" s="45" t="s">
        <v>289</v>
      </c>
      <c r="Z21" s="45" t="s">
        <v>117</v>
      </c>
      <c r="AA21" s="45">
        <v>12</v>
      </c>
      <c r="AB21" s="45" t="str">
        <f>IF(AA21&lt;=$AA$145,"Low quality (≤12)","High quality (&gt;12)")</f>
        <v>High quality (&gt;12)</v>
      </c>
      <c r="AC21" s="45" t="s">
        <v>95</v>
      </c>
      <c r="AD21" s="45" t="s">
        <v>95</v>
      </c>
      <c r="AE21" s="45" t="s">
        <v>65</v>
      </c>
      <c r="AF21" s="45" t="s">
        <v>96</v>
      </c>
      <c r="AG21" s="45" t="s">
        <v>97</v>
      </c>
      <c r="AH21" s="45" t="s">
        <v>129</v>
      </c>
      <c r="AI21" s="45" t="s">
        <v>129</v>
      </c>
      <c r="AJ21" s="45" t="s">
        <v>120</v>
      </c>
      <c r="AK21" s="45" t="s">
        <v>101</v>
      </c>
      <c r="AL21" s="45" t="s">
        <v>299</v>
      </c>
      <c r="AM21" s="45" t="s">
        <v>73</v>
      </c>
      <c r="AN21" s="45" t="s">
        <v>122</v>
      </c>
      <c r="AO21" s="48" t="s">
        <v>122</v>
      </c>
      <c r="AP21" s="48" t="s">
        <v>122</v>
      </c>
      <c r="AQ21" s="45" t="s">
        <v>76</v>
      </c>
      <c r="AR21" s="45" t="s">
        <v>77</v>
      </c>
      <c r="AS21" s="45" t="s">
        <v>300</v>
      </c>
      <c r="AT21" s="45" t="s">
        <v>106</v>
      </c>
      <c r="AU21" s="45" t="s">
        <v>107</v>
      </c>
      <c r="AV21" s="45">
        <v>1</v>
      </c>
      <c r="AW21" s="45" t="s">
        <v>84</v>
      </c>
      <c r="AX21" s="45" t="s">
        <v>82</v>
      </c>
      <c r="AY21" s="45" t="s">
        <v>301</v>
      </c>
      <c r="AZ21" s="49">
        <v>7.25</v>
      </c>
      <c r="BA21" s="49">
        <v>1.44</v>
      </c>
      <c r="BB21" s="49">
        <v>36.51</v>
      </c>
      <c r="BC21" s="45" t="s">
        <v>84</v>
      </c>
      <c r="BD21" s="45" t="s">
        <v>85</v>
      </c>
      <c r="BE21" s="45" t="s">
        <v>86</v>
      </c>
      <c r="BF21" s="45" t="s">
        <v>87</v>
      </c>
      <c r="BG21" s="45" t="s">
        <v>82</v>
      </c>
      <c r="BH21" s="50">
        <v>7.25</v>
      </c>
      <c r="BI21" s="50">
        <v>1.44</v>
      </c>
      <c r="BJ21" s="50">
        <v>36.51</v>
      </c>
    </row>
    <row r="22" spans="1:62" s="45" customFormat="1" ht="18.649999999999999" customHeight="1" x14ac:dyDescent="0.35">
      <c r="A22" s="45">
        <v>11</v>
      </c>
      <c r="B22" s="45">
        <v>1</v>
      </c>
      <c r="C22" s="45" t="str">
        <f>CONCATENATE(A22,B22)</f>
        <v>111</v>
      </c>
      <c r="D22" s="45" t="s">
        <v>199</v>
      </c>
      <c r="E22" s="45">
        <v>1</v>
      </c>
      <c r="G22" s="45" t="s">
        <v>200</v>
      </c>
      <c r="I22" s="45" t="s">
        <v>56</v>
      </c>
      <c r="J22" s="45" t="s">
        <v>201</v>
      </c>
      <c r="K22" s="46">
        <v>421</v>
      </c>
      <c r="L22" s="46">
        <v>2283</v>
      </c>
      <c r="M22" s="51" t="s">
        <v>1733</v>
      </c>
      <c r="N22" s="56">
        <v>1823210</v>
      </c>
      <c r="O22" s="41">
        <f>L22+N22</f>
        <v>1825493</v>
      </c>
      <c r="P22" s="45" t="s">
        <v>1713</v>
      </c>
      <c r="Q22" s="45">
        <v>1825493</v>
      </c>
      <c r="R22" s="45" t="s">
        <v>1776</v>
      </c>
      <c r="S22" s="45">
        <v>2011</v>
      </c>
      <c r="T22" s="45" t="str">
        <f>CONCATENATE(J22," ","(",S22,")")</f>
        <v>Beijer et al (2011)</v>
      </c>
      <c r="U22" s="45" t="str">
        <f>CONCATENATE(T22,G22)</f>
        <v>Beijer et al (2011); Males and Females</v>
      </c>
      <c r="V22" s="45" t="s">
        <v>202</v>
      </c>
      <c r="W22" s="45" t="s">
        <v>60</v>
      </c>
      <c r="X22" s="45" t="s">
        <v>203</v>
      </c>
      <c r="Y22" s="45" t="s">
        <v>152</v>
      </c>
      <c r="Z22" s="45" t="s">
        <v>117</v>
      </c>
      <c r="AA22" s="45">
        <v>10</v>
      </c>
      <c r="AB22" s="45" t="str">
        <f>IF(AA22&lt;=$AA$145,"Low quality (≤12)","High quality (&gt;12)")</f>
        <v>Low quality (≤12)</v>
      </c>
      <c r="AC22" s="45" t="s">
        <v>95</v>
      </c>
      <c r="AD22" s="45" t="s">
        <v>95</v>
      </c>
      <c r="AE22" s="45" t="s">
        <v>65</v>
      </c>
      <c r="AF22" s="45" t="s">
        <v>96</v>
      </c>
      <c r="AG22" s="45" t="s">
        <v>97</v>
      </c>
      <c r="AH22" s="45" t="s">
        <v>204</v>
      </c>
      <c r="AI22" s="45" t="s">
        <v>119</v>
      </c>
      <c r="AJ22" s="45" t="s">
        <v>205</v>
      </c>
      <c r="AK22" s="45" t="s">
        <v>101</v>
      </c>
      <c r="AL22" s="45" t="s">
        <v>121</v>
      </c>
      <c r="AM22" s="45" t="s">
        <v>121</v>
      </c>
      <c r="AN22" s="45" t="s">
        <v>122</v>
      </c>
      <c r="AO22" s="48" t="s">
        <v>122</v>
      </c>
      <c r="AP22" s="48" t="s">
        <v>122</v>
      </c>
      <c r="AQ22" s="45" t="s">
        <v>206</v>
      </c>
      <c r="AR22" s="45" t="s">
        <v>177</v>
      </c>
      <c r="AS22" s="45" t="s">
        <v>207</v>
      </c>
      <c r="AT22" s="45" t="s">
        <v>106</v>
      </c>
      <c r="AU22" s="45" t="s">
        <v>107</v>
      </c>
      <c r="AV22" s="45">
        <v>1</v>
      </c>
      <c r="AW22" s="45" t="s">
        <v>84</v>
      </c>
      <c r="AX22" s="45" t="s">
        <v>82</v>
      </c>
      <c r="AY22" s="45" t="s">
        <v>159</v>
      </c>
      <c r="AZ22" s="49">
        <v>2.81</v>
      </c>
      <c r="BA22" s="49">
        <v>2.54</v>
      </c>
      <c r="BB22" s="49">
        <v>3.08</v>
      </c>
      <c r="BC22" s="45" t="s">
        <v>84</v>
      </c>
      <c r="BD22" s="45" t="s">
        <v>85</v>
      </c>
      <c r="BE22" s="45" t="s">
        <v>86</v>
      </c>
      <c r="BF22" s="45" t="s">
        <v>160</v>
      </c>
      <c r="BG22" s="45" t="s">
        <v>82</v>
      </c>
      <c r="BH22" s="50">
        <v>2.81</v>
      </c>
      <c r="BI22" s="50">
        <v>2.54</v>
      </c>
      <c r="BJ22" s="50">
        <v>3.08</v>
      </c>
    </row>
    <row r="23" spans="1:62" s="45" customFormat="1" ht="18.649999999999999" customHeight="1" x14ac:dyDescent="0.35">
      <c r="A23" s="45">
        <v>11</v>
      </c>
      <c r="B23" s="45">
        <v>2</v>
      </c>
      <c r="C23" s="45" t="str">
        <f>CONCATENATE(A23,B23)</f>
        <v>112</v>
      </c>
      <c r="D23" s="45">
        <v>112</v>
      </c>
      <c r="E23" s="45">
        <v>0</v>
      </c>
      <c r="G23" s="45" t="s">
        <v>197</v>
      </c>
      <c r="I23" s="45" t="s">
        <v>180</v>
      </c>
      <c r="J23" s="45" t="s">
        <v>201</v>
      </c>
      <c r="K23" s="46">
        <v>352</v>
      </c>
      <c r="L23" s="46">
        <v>1757</v>
      </c>
      <c r="M23" s="51" t="s">
        <v>1733</v>
      </c>
      <c r="N23" s="56">
        <v>867000</v>
      </c>
      <c r="O23" s="41">
        <f>L23+N23</f>
        <v>868757</v>
      </c>
      <c r="P23" s="45" t="s">
        <v>1712</v>
      </c>
      <c r="Q23" s="54">
        <v>868757</v>
      </c>
      <c r="R23" s="45" t="s">
        <v>171</v>
      </c>
      <c r="S23" s="45">
        <v>2011</v>
      </c>
      <c r="T23" s="45" t="str">
        <f>CONCATENATE(J23," ","(",S23,")")</f>
        <v>Beijer et al (2011)</v>
      </c>
      <c r="U23" s="45" t="str">
        <f>CONCATENATE(T23,G23)</f>
        <v>Beijer et al (2011); Males</v>
      </c>
      <c r="V23" s="45" t="s">
        <v>202</v>
      </c>
      <c r="W23" s="45" t="s">
        <v>60</v>
      </c>
      <c r="X23" s="45" t="s">
        <v>203</v>
      </c>
      <c r="Y23" s="45" t="s">
        <v>152</v>
      </c>
      <c r="Z23" s="45" t="s">
        <v>117</v>
      </c>
      <c r="AA23" s="45">
        <v>10</v>
      </c>
      <c r="AB23" s="45" t="str">
        <f>IF(AA23&lt;=$AA$145,"Low quality (≤12)","High quality (&gt;12)")</f>
        <v>Low quality (≤12)</v>
      </c>
      <c r="AC23" s="45" t="s">
        <v>95</v>
      </c>
      <c r="AD23" s="45" t="s">
        <v>95</v>
      </c>
      <c r="AE23" s="45" t="s">
        <v>65</v>
      </c>
      <c r="AF23" s="45" t="s">
        <v>96</v>
      </c>
      <c r="AG23" s="45" t="s">
        <v>97</v>
      </c>
      <c r="AH23" s="45" t="s">
        <v>204</v>
      </c>
      <c r="AI23" s="45" t="s">
        <v>119</v>
      </c>
      <c r="AJ23" s="45" t="s">
        <v>205</v>
      </c>
      <c r="AK23" s="45" t="s">
        <v>101</v>
      </c>
      <c r="AL23" s="45" t="s">
        <v>121</v>
      </c>
      <c r="AM23" s="45" t="s">
        <v>121</v>
      </c>
      <c r="AN23" s="45" t="s">
        <v>122</v>
      </c>
      <c r="AO23" s="48" t="s">
        <v>122</v>
      </c>
      <c r="AP23" s="48" t="s">
        <v>122</v>
      </c>
      <c r="AQ23" s="45" t="s">
        <v>206</v>
      </c>
      <c r="AR23" s="45" t="s">
        <v>177</v>
      </c>
      <c r="AS23" s="45" t="s">
        <v>207</v>
      </c>
      <c r="AT23" s="45" t="s">
        <v>106</v>
      </c>
      <c r="AU23" s="45" t="s">
        <v>107</v>
      </c>
      <c r="AV23" s="45">
        <v>1</v>
      </c>
      <c r="AW23" s="45" t="s">
        <v>84</v>
      </c>
      <c r="AX23" s="45" t="s">
        <v>82</v>
      </c>
      <c r="AY23" s="45" t="s">
        <v>159</v>
      </c>
      <c r="AZ23" s="49">
        <v>3.12</v>
      </c>
      <c r="BA23" s="49">
        <v>2.8</v>
      </c>
      <c r="BB23" s="49">
        <v>3.45</v>
      </c>
      <c r="BC23" s="45" t="s">
        <v>84</v>
      </c>
      <c r="BD23" s="45" t="s">
        <v>85</v>
      </c>
      <c r="BE23" s="45" t="s">
        <v>86</v>
      </c>
      <c r="BF23" s="45" t="s">
        <v>160</v>
      </c>
      <c r="BG23" s="45" t="s">
        <v>82</v>
      </c>
      <c r="BH23" s="50">
        <v>3.12</v>
      </c>
      <c r="BI23" s="50">
        <v>2.8</v>
      </c>
      <c r="BJ23" s="50">
        <v>3.45</v>
      </c>
    </row>
    <row r="24" spans="1:62" s="45" customFormat="1" ht="18.649999999999999" customHeight="1" x14ac:dyDescent="0.35">
      <c r="A24" s="45">
        <v>11</v>
      </c>
      <c r="B24" s="45">
        <v>3</v>
      </c>
      <c r="C24" s="45" t="str">
        <f>CONCATENATE(A24,B24)</f>
        <v>113</v>
      </c>
      <c r="D24" s="45">
        <v>113</v>
      </c>
      <c r="E24" s="45">
        <v>0</v>
      </c>
      <c r="G24" s="45" t="s">
        <v>198</v>
      </c>
      <c r="I24" s="45" t="s">
        <v>1774</v>
      </c>
      <c r="J24" s="45" t="s">
        <v>201</v>
      </c>
      <c r="K24" s="46">
        <v>69</v>
      </c>
      <c r="L24" s="46">
        <v>526</v>
      </c>
      <c r="M24" s="51" t="s">
        <v>1733</v>
      </c>
      <c r="N24" s="40">
        <f>SUM(N22-N23)</f>
        <v>956210</v>
      </c>
      <c r="O24" s="41">
        <f>L24+N24</f>
        <v>956736</v>
      </c>
      <c r="P24" s="45" t="s">
        <v>1711</v>
      </c>
      <c r="Q24" s="54">
        <v>956736</v>
      </c>
      <c r="R24" s="45" t="s">
        <v>171</v>
      </c>
      <c r="S24" s="45">
        <v>2011</v>
      </c>
      <c r="T24" s="45" t="str">
        <f>CONCATENATE(J24," ","(",S24,")")</f>
        <v>Beijer et al (2011)</v>
      </c>
      <c r="U24" s="45" t="str">
        <f>CONCATENATE(T24,G24)</f>
        <v>Beijer et al (2011); Females</v>
      </c>
      <c r="V24" s="45" t="s">
        <v>202</v>
      </c>
      <c r="W24" s="45" t="s">
        <v>60</v>
      </c>
      <c r="X24" s="45" t="s">
        <v>203</v>
      </c>
      <c r="Y24" s="45" t="s">
        <v>152</v>
      </c>
      <c r="Z24" s="45" t="s">
        <v>117</v>
      </c>
      <c r="AA24" s="45">
        <v>10</v>
      </c>
      <c r="AB24" s="45" t="str">
        <f>IF(AA24&lt;=$AA$145,"Low quality (≤12)","High quality (&gt;12)")</f>
        <v>Low quality (≤12)</v>
      </c>
      <c r="AC24" s="45" t="s">
        <v>95</v>
      </c>
      <c r="AD24" s="45" t="s">
        <v>95</v>
      </c>
      <c r="AE24" s="45" t="s">
        <v>65</v>
      </c>
      <c r="AF24" s="45" t="s">
        <v>96</v>
      </c>
      <c r="AG24" s="45" t="s">
        <v>97</v>
      </c>
      <c r="AH24" s="45" t="s">
        <v>204</v>
      </c>
      <c r="AI24" s="45" t="s">
        <v>119</v>
      </c>
      <c r="AJ24" s="45" t="s">
        <v>205</v>
      </c>
      <c r="AK24" s="45" t="s">
        <v>101</v>
      </c>
      <c r="AL24" s="45" t="s">
        <v>121</v>
      </c>
      <c r="AM24" s="45" t="s">
        <v>121</v>
      </c>
      <c r="AN24" s="45" t="s">
        <v>122</v>
      </c>
      <c r="AO24" s="48" t="s">
        <v>122</v>
      </c>
      <c r="AP24" s="48" t="s">
        <v>122</v>
      </c>
      <c r="AQ24" s="45" t="s">
        <v>206</v>
      </c>
      <c r="AR24" s="45" t="s">
        <v>177</v>
      </c>
      <c r="AS24" s="45" t="s">
        <v>207</v>
      </c>
      <c r="AT24" s="45" t="s">
        <v>106</v>
      </c>
      <c r="AU24" s="45" t="s">
        <v>107</v>
      </c>
      <c r="AV24" s="45">
        <v>1</v>
      </c>
      <c r="AW24" s="45" t="s">
        <v>84</v>
      </c>
      <c r="AX24" s="45" t="s">
        <v>82</v>
      </c>
      <c r="AY24" s="45" t="s">
        <v>159</v>
      </c>
      <c r="AZ24" s="49">
        <v>2.5</v>
      </c>
      <c r="BA24" s="49">
        <v>1.91</v>
      </c>
      <c r="BB24" s="49">
        <v>3.09</v>
      </c>
      <c r="BC24" s="45" t="s">
        <v>84</v>
      </c>
      <c r="BD24" s="45" t="s">
        <v>85</v>
      </c>
      <c r="BE24" s="45" t="s">
        <v>86</v>
      </c>
      <c r="BF24" s="45" t="s">
        <v>160</v>
      </c>
      <c r="BG24" s="45" t="s">
        <v>82</v>
      </c>
      <c r="BH24" s="50">
        <v>2.5</v>
      </c>
      <c r="BI24" s="50">
        <v>1.91</v>
      </c>
      <c r="BJ24" s="50">
        <v>3.09</v>
      </c>
    </row>
    <row r="25" spans="1:62" s="45" customFormat="1" ht="18.649999999999999" customHeight="1" x14ac:dyDescent="0.35">
      <c r="A25" s="45">
        <v>12</v>
      </c>
      <c r="B25" s="45">
        <v>1</v>
      </c>
      <c r="C25" s="45" t="str">
        <f>CONCATENATE(A25,B25)</f>
        <v>121</v>
      </c>
      <c r="D25" s="45" t="s">
        <v>362</v>
      </c>
      <c r="E25" s="45">
        <v>1</v>
      </c>
      <c r="I25" s="45" t="s">
        <v>56</v>
      </c>
      <c r="J25" s="45" t="s">
        <v>363</v>
      </c>
      <c r="K25" s="46">
        <v>30</v>
      </c>
      <c r="L25" s="46">
        <v>188</v>
      </c>
      <c r="M25" s="46">
        <v>23</v>
      </c>
      <c r="N25" s="46">
        <v>266</v>
      </c>
      <c r="O25" s="41">
        <f>L25+N25</f>
        <v>454</v>
      </c>
      <c r="Q25" s="45">
        <v>454</v>
      </c>
      <c r="R25" s="45" t="s">
        <v>91</v>
      </c>
      <c r="S25" s="45">
        <v>2018</v>
      </c>
      <c r="T25" s="45" t="str">
        <f>CONCATENATE(J25," ","(",S25,")")</f>
        <v>Bekele et al (2018)</v>
      </c>
      <c r="U25" s="45" t="str">
        <f>CONCATENATE(T25,G25)</f>
        <v>Bekele et al (2018)</v>
      </c>
      <c r="V25" s="45" t="s">
        <v>364</v>
      </c>
      <c r="W25" s="45" t="s">
        <v>60</v>
      </c>
      <c r="X25" s="45" t="s">
        <v>365</v>
      </c>
      <c r="Y25" s="45" t="s">
        <v>365</v>
      </c>
      <c r="Z25" s="45" t="s">
        <v>365</v>
      </c>
      <c r="AA25" s="45">
        <v>12</v>
      </c>
      <c r="AB25" s="45" t="str">
        <f>IF(AA25&lt;=$AA$145,"Low quality (≤12)","High quality (&gt;12)")</f>
        <v>High quality (&gt;12)</v>
      </c>
      <c r="AC25" s="45" t="s">
        <v>95</v>
      </c>
      <c r="AD25" s="45" t="s">
        <v>95</v>
      </c>
      <c r="AE25" s="45" t="s">
        <v>65</v>
      </c>
      <c r="AF25" s="45" t="s">
        <v>66</v>
      </c>
      <c r="AG25" s="45" t="s">
        <v>67</v>
      </c>
      <c r="AH25" s="45" t="s">
        <v>366</v>
      </c>
      <c r="AI25" s="45" t="s">
        <v>349</v>
      </c>
      <c r="AJ25" s="45" t="s">
        <v>367</v>
      </c>
      <c r="AK25" s="45" t="s">
        <v>101</v>
      </c>
      <c r="AL25" s="45" t="s">
        <v>72</v>
      </c>
      <c r="AM25" s="45" t="s">
        <v>73</v>
      </c>
      <c r="AN25" s="45" t="s">
        <v>368</v>
      </c>
      <c r="AO25" s="45" t="s">
        <v>75</v>
      </c>
      <c r="AP25" s="45" t="s">
        <v>75</v>
      </c>
      <c r="AQ25" s="45" t="s">
        <v>76</v>
      </c>
      <c r="AR25" s="45" t="s">
        <v>77</v>
      </c>
      <c r="AS25" s="45" t="s">
        <v>369</v>
      </c>
      <c r="AT25" s="45" t="s">
        <v>106</v>
      </c>
      <c r="AU25" s="45" t="s">
        <v>107</v>
      </c>
      <c r="AV25" s="45">
        <v>1</v>
      </c>
      <c r="AW25" s="45" t="s">
        <v>188</v>
      </c>
      <c r="AX25" s="45" t="s">
        <v>82</v>
      </c>
      <c r="AZ25" s="49">
        <v>2.17</v>
      </c>
      <c r="BA25" s="49">
        <v>1.3</v>
      </c>
      <c r="BB25" s="49">
        <v>3.65</v>
      </c>
      <c r="BC25" s="45" t="s">
        <v>134</v>
      </c>
      <c r="BD25" s="45" t="s">
        <v>85</v>
      </c>
      <c r="BE25" s="45" t="s">
        <v>136</v>
      </c>
      <c r="BF25" s="45" t="s">
        <v>137</v>
      </c>
      <c r="BG25" s="45" t="s">
        <v>88</v>
      </c>
      <c r="BH25" s="52">
        <f>(1-0.5^(SQRT(AZ25)))/(1-0.5^(SQRT(1/AZ25)))</f>
        <v>1.7045876066520806</v>
      </c>
      <c r="BI25" s="52">
        <f>(1-0.5^(SQRT(BA25)))/(1-0.5^(SQRT(1/BA25)))</f>
        <v>1.1992701292249968</v>
      </c>
      <c r="BJ25" s="52">
        <f>(1-0.5^(SQRT(BB25)))/(1-0.5^(SQRT(1/BB25)))</f>
        <v>2.4122391016525313</v>
      </c>
    </row>
    <row r="26" spans="1:62" s="45" customFormat="1" ht="18.649999999999999" customHeight="1" x14ac:dyDescent="0.35">
      <c r="A26" s="45">
        <v>13</v>
      </c>
      <c r="B26" s="45">
        <v>1</v>
      </c>
      <c r="C26" s="45" t="str">
        <f>CONCATENATE(A26,B26)</f>
        <v>131</v>
      </c>
      <c r="D26" s="45" t="s">
        <v>326</v>
      </c>
      <c r="E26" s="45">
        <v>1</v>
      </c>
      <c r="I26" s="45" t="s">
        <v>56</v>
      </c>
      <c r="J26" s="45" t="s">
        <v>327</v>
      </c>
      <c r="K26" s="46">
        <v>87</v>
      </c>
      <c r="L26" s="46">
        <v>421</v>
      </c>
      <c r="M26" s="46">
        <v>2251</v>
      </c>
      <c r="N26" s="46">
        <v>9353</v>
      </c>
      <c r="O26" s="41">
        <f>L26+N26</f>
        <v>9774</v>
      </c>
      <c r="Q26" s="45">
        <v>9774</v>
      </c>
      <c r="R26" s="45" t="s">
        <v>58</v>
      </c>
      <c r="S26" s="45">
        <v>2015</v>
      </c>
      <c r="T26" s="45" t="str">
        <f>CONCATENATE(J26," ","(",S26,")")</f>
        <v>Bigé et al (2015)</v>
      </c>
      <c r="U26" s="45" t="str">
        <f>CONCATENATE(T26,G26)</f>
        <v>Bigé et al (2015)</v>
      </c>
      <c r="V26" s="45" t="s">
        <v>328</v>
      </c>
      <c r="W26" s="45" t="s">
        <v>60</v>
      </c>
      <c r="X26" s="45" t="s">
        <v>329</v>
      </c>
      <c r="Y26" s="45" t="s">
        <v>313</v>
      </c>
      <c r="Z26" s="45" t="s">
        <v>117</v>
      </c>
      <c r="AA26" s="45">
        <v>10</v>
      </c>
      <c r="AB26" s="45" t="str">
        <f>IF(AA26&lt;=$AA$145,"Low quality (≤12)","High quality (&gt;12)")</f>
        <v>Low quality (≤12)</v>
      </c>
      <c r="AC26" s="45" t="s">
        <v>95</v>
      </c>
      <c r="AD26" s="45" t="s">
        <v>95</v>
      </c>
      <c r="AE26" s="45" t="s">
        <v>65</v>
      </c>
      <c r="AF26" s="45" t="s">
        <v>66</v>
      </c>
      <c r="AG26" s="45" t="s">
        <v>67</v>
      </c>
      <c r="AH26" s="45" t="s">
        <v>330</v>
      </c>
      <c r="AI26" s="45" t="s">
        <v>331</v>
      </c>
      <c r="AJ26" s="45" t="s">
        <v>332</v>
      </c>
      <c r="AK26" s="45" t="s">
        <v>101</v>
      </c>
      <c r="AL26" s="45" t="s">
        <v>121</v>
      </c>
      <c r="AM26" s="45" t="s">
        <v>121</v>
      </c>
      <c r="AN26" s="45" t="s">
        <v>333</v>
      </c>
      <c r="AO26" s="48" t="s">
        <v>122</v>
      </c>
      <c r="AP26" s="48" t="s">
        <v>122</v>
      </c>
      <c r="AQ26" s="45" t="s">
        <v>76</v>
      </c>
      <c r="AR26" s="45" t="s">
        <v>77</v>
      </c>
      <c r="AS26" s="45" t="s">
        <v>334</v>
      </c>
      <c r="AT26" s="45" t="s">
        <v>106</v>
      </c>
      <c r="AU26" s="45" t="s">
        <v>107</v>
      </c>
      <c r="AV26" s="45">
        <v>1</v>
      </c>
      <c r="AW26" s="45" t="s">
        <v>108</v>
      </c>
      <c r="AX26" s="45" t="s">
        <v>82</v>
      </c>
      <c r="AY26" s="45" t="s">
        <v>335</v>
      </c>
      <c r="AZ26" s="49">
        <v>1.07</v>
      </c>
      <c r="BA26" s="49">
        <v>0.77</v>
      </c>
      <c r="BB26" s="49">
        <v>1.49</v>
      </c>
      <c r="BC26" s="45" t="s">
        <v>84</v>
      </c>
      <c r="BD26" s="45" t="s">
        <v>85</v>
      </c>
      <c r="BE26" s="45" t="s">
        <v>86</v>
      </c>
      <c r="BF26" s="45" t="s">
        <v>87</v>
      </c>
      <c r="BG26" s="45" t="s">
        <v>110</v>
      </c>
      <c r="BH26" s="50">
        <v>1.03440804327886</v>
      </c>
      <c r="BI26" s="50">
        <v>0.87749643873921224</v>
      </c>
      <c r="BJ26" s="50">
        <v>1.2206555615733703</v>
      </c>
    </row>
    <row r="27" spans="1:62" s="45" customFormat="1" ht="18.649999999999999" customHeight="1" x14ac:dyDescent="0.35">
      <c r="A27" s="45">
        <v>15</v>
      </c>
      <c r="B27" s="45">
        <v>1</v>
      </c>
      <c r="C27" s="45" t="str">
        <f>CONCATENATE(A27,B27)</f>
        <v>151</v>
      </c>
      <c r="D27" s="45" t="s">
        <v>55</v>
      </c>
      <c r="E27" s="45">
        <v>1</v>
      </c>
      <c r="G27" s="58"/>
      <c r="H27" s="58"/>
      <c r="I27" s="45" t="s">
        <v>56</v>
      </c>
      <c r="J27" s="45" t="s">
        <v>57</v>
      </c>
      <c r="K27" s="46">
        <v>9</v>
      </c>
      <c r="L27" s="46">
        <v>91</v>
      </c>
      <c r="M27" s="46">
        <v>3</v>
      </c>
      <c r="N27" s="46">
        <v>1230</v>
      </c>
      <c r="O27" s="41">
        <f>L27+N27</f>
        <v>1321</v>
      </c>
      <c r="Q27" s="45">
        <v>1321</v>
      </c>
      <c r="R27" s="45" t="s">
        <v>58</v>
      </c>
      <c r="S27" s="45">
        <v>2021</v>
      </c>
      <c r="T27" s="45" t="str">
        <f>CONCATENATE(J27," ","(",S27,")")</f>
        <v>Braitstein et al (2021)</v>
      </c>
      <c r="U27" s="45" t="str">
        <f>CONCATENATE(T27,G27)</f>
        <v>Braitstein et al (2021)</v>
      </c>
      <c r="V27" s="45" t="s">
        <v>59</v>
      </c>
      <c r="W27" s="45" t="s">
        <v>60</v>
      </c>
      <c r="X27" s="45" t="s">
        <v>61</v>
      </c>
      <c r="Y27" s="45" t="s">
        <v>62</v>
      </c>
      <c r="Z27" s="45" t="s">
        <v>62</v>
      </c>
      <c r="AA27" s="45">
        <v>11</v>
      </c>
      <c r="AB27" s="45" t="str">
        <f>IF(AA27&lt;=$AA$145,"Low quality (≤12)","High quality (&gt;12)")</f>
        <v>Low quality (≤12)</v>
      </c>
      <c r="AC27" s="45" t="s">
        <v>63</v>
      </c>
      <c r="AD27" s="45" t="s">
        <v>64</v>
      </c>
      <c r="AE27" s="45" t="s">
        <v>65</v>
      </c>
      <c r="AF27" s="45" t="s">
        <v>66</v>
      </c>
      <c r="AG27" s="45" t="s">
        <v>67</v>
      </c>
      <c r="AH27" s="45" t="s">
        <v>68</v>
      </c>
      <c r="AI27" s="45" t="s">
        <v>69</v>
      </c>
      <c r="AJ27" s="45" t="s">
        <v>70</v>
      </c>
      <c r="AK27" s="45" t="s">
        <v>71</v>
      </c>
      <c r="AL27" s="45" t="s">
        <v>72</v>
      </c>
      <c r="AM27" s="45" t="s">
        <v>73</v>
      </c>
      <c r="AN27" s="45" t="s">
        <v>74</v>
      </c>
      <c r="AO27" s="45" t="s">
        <v>75</v>
      </c>
      <c r="AP27" s="45" t="s">
        <v>75</v>
      </c>
      <c r="AQ27" s="45" t="s">
        <v>76</v>
      </c>
      <c r="AR27" s="45" t="s">
        <v>77</v>
      </c>
      <c r="AS27" s="45" t="s">
        <v>78</v>
      </c>
      <c r="AT27" s="45" t="s">
        <v>79</v>
      </c>
      <c r="AU27" s="48" t="s">
        <v>80</v>
      </c>
      <c r="AV27" s="45">
        <v>1</v>
      </c>
      <c r="AW27" s="45" t="s">
        <v>81</v>
      </c>
      <c r="AX27" s="45" t="s">
        <v>82</v>
      </c>
      <c r="AY27" s="45" t="s">
        <v>83</v>
      </c>
      <c r="AZ27" s="49">
        <v>5.46</v>
      </c>
      <c r="BA27" s="49">
        <v>2.2999999999999998</v>
      </c>
      <c r="BB27" s="49">
        <v>12.94</v>
      </c>
      <c r="BC27" s="45" t="s">
        <v>84</v>
      </c>
      <c r="BD27" s="45" t="s">
        <v>85</v>
      </c>
      <c r="BE27" s="45" t="s">
        <v>86</v>
      </c>
      <c r="BF27" s="45" t="s">
        <v>87</v>
      </c>
      <c r="BG27" s="45" t="s">
        <v>88</v>
      </c>
      <c r="BH27" s="50">
        <v>3.1245402780294098</v>
      </c>
      <c r="BI27" s="50">
        <v>1.773164938968721</v>
      </c>
      <c r="BJ27" s="50">
        <v>5.2342853127999769</v>
      </c>
    </row>
    <row r="28" spans="1:62" s="45" customFormat="1" ht="18.649999999999999" customHeight="1" x14ac:dyDescent="0.35">
      <c r="A28" s="45">
        <v>16</v>
      </c>
      <c r="B28" s="45">
        <v>1</v>
      </c>
      <c r="C28" s="45" t="str">
        <f>CONCATENATE(A28,B28)</f>
        <v>161</v>
      </c>
      <c r="D28" s="45" t="s">
        <v>555</v>
      </c>
      <c r="E28" s="45">
        <v>1</v>
      </c>
      <c r="G28" s="45" t="s">
        <v>200</v>
      </c>
      <c r="I28" s="45" t="s">
        <v>56</v>
      </c>
      <c r="J28" s="45" t="s">
        <v>556</v>
      </c>
      <c r="K28" s="46">
        <v>117</v>
      </c>
      <c r="L28" s="46">
        <v>450</v>
      </c>
      <c r="M28" s="51" t="s">
        <v>1733</v>
      </c>
      <c r="N28" s="56">
        <v>423644</v>
      </c>
      <c r="O28" s="41">
        <f>L28+N28</f>
        <v>424094</v>
      </c>
      <c r="P28" s="45" t="s">
        <v>1762</v>
      </c>
      <c r="Q28" s="54">
        <v>424094</v>
      </c>
      <c r="R28" s="45" t="s">
        <v>163</v>
      </c>
      <c r="S28" s="45">
        <v>2022</v>
      </c>
      <c r="T28" s="45" t="str">
        <f>CONCATENATE(J28," ","(",S28,")")</f>
        <v>Brown et al (2022)</v>
      </c>
      <c r="U28" s="45" t="str">
        <f>CONCATENATE(T28,G28)</f>
        <v>Brown et al (2022); Males and Females</v>
      </c>
      <c r="V28" s="45" t="s">
        <v>557</v>
      </c>
      <c r="W28" s="45" t="s">
        <v>60</v>
      </c>
      <c r="X28" s="45" t="s">
        <v>505</v>
      </c>
      <c r="Y28" s="45" t="s">
        <v>505</v>
      </c>
      <c r="Z28" s="45" t="s">
        <v>505</v>
      </c>
      <c r="AA28" s="45">
        <v>11</v>
      </c>
      <c r="AB28" s="45" t="str">
        <f>IF(AA28&lt;=$AA$145,"Low quality (≤12)","High quality (&gt;12)")</f>
        <v>Low quality (≤12)</v>
      </c>
      <c r="AC28" s="45" t="s">
        <v>95</v>
      </c>
      <c r="AD28" s="45" t="s">
        <v>95</v>
      </c>
      <c r="AE28" s="45" t="s">
        <v>65</v>
      </c>
      <c r="AF28" s="45" t="s">
        <v>66</v>
      </c>
      <c r="AG28" s="45" t="s">
        <v>67</v>
      </c>
      <c r="AH28" s="45" t="s">
        <v>558</v>
      </c>
      <c r="AI28" s="45" t="s">
        <v>119</v>
      </c>
      <c r="AJ28" s="45" t="s">
        <v>559</v>
      </c>
      <c r="AK28" s="45" t="s">
        <v>101</v>
      </c>
      <c r="AL28" s="45" t="s">
        <v>72</v>
      </c>
      <c r="AM28" s="45" t="s">
        <v>73</v>
      </c>
      <c r="AN28" s="45" t="s">
        <v>560</v>
      </c>
      <c r="AO28" s="45" t="s">
        <v>75</v>
      </c>
      <c r="AP28" s="45" t="s">
        <v>75</v>
      </c>
      <c r="AQ28" s="45" t="s">
        <v>177</v>
      </c>
      <c r="AR28" s="45" t="s">
        <v>177</v>
      </c>
      <c r="AS28" s="45" t="s">
        <v>561</v>
      </c>
      <c r="AT28" s="48" t="s">
        <v>106</v>
      </c>
      <c r="AU28" s="45" t="s">
        <v>107</v>
      </c>
      <c r="AV28" s="45">
        <v>1</v>
      </c>
      <c r="AW28" s="45" t="s">
        <v>158</v>
      </c>
      <c r="AX28" s="45" t="s">
        <v>82</v>
      </c>
      <c r="AY28" s="45" t="s">
        <v>159</v>
      </c>
      <c r="AZ28" s="49">
        <v>3.5</v>
      </c>
      <c r="BA28" s="49">
        <v>2.5</v>
      </c>
      <c r="BB28" s="49">
        <v>4.4000000000000004</v>
      </c>
      <c r="BC28" s="45" t="s">
        <v>158</v>
      </c>
      <c r="BD28" s="45" t="s">
        <v>158</v>
      </c>
      <c r="BE28" s="45" t="s">
        <v>86</v>
      </c>
      <c r="BF28" s="45" t="s">
        <v>160</v>
      </c>
      <c r="BG28" s="45" t="s">
        <v>82</v>
      </c>
      <c r="BH28" s="50">
        <v>3.5</v>
      </c>
      <c r="BI28" s="50">
        <v>2.5</v>
      </c>
      <c r="BJ28" s="50">
        <v>4.4000000000000004</v>
      </c>
    </row>
    <row r="29" spans="1:62" s="45" customFormat="1" ht="18.649999999999999" customHeight="1" x14ac:dyDescent="0.35">
      <c r="A29" s="45">
        <v>16</v>
      </c>
      <c r="B29" s="45">
        <v>2</v>
      </c>
      <c r="C29" s="45" t="str">
        <f>CONCATENATE(A29,B29)</f>
        <v>162</v>
      </c>
      <c r="D29" s="45">
        <v>162</v>
      </c>
      <c r="E29" s="45">
        <v>0</v>
      </c>
      <c r="G29" s="45" t="s">
        <v>197</v>
      </c>
      <c r="I29" s="45" t="s">
        <v>180</v>
      </c>
      <c r="J29" s="45" t="s">
        <v>556</v>
      </c>
      <c r="K29" s="46">
        <v>93</v>
      </c>
      <c r="L29" s="46">
        <v>339</v>
      </c>
      <c r="M29" s="51" t="s">
        <v>1733</v>
      </c>
      <c r="N29" s="56">
        <v>197402</v>
      </c>
      <c r="O29" s="41">
        <f>L29+N29</f>
        <v>197741</v>
      </c>
      <c r="P29" s="45" t="s">
        <v>1763</v>
      </c>
      <c r="Q29" s="45">
        <v>197741</v>
      </c>
      <c r="R29" s="45" t="s">
        <v>163</v>
      </c>
      <c r="S29" s="45">
        <v>2022</v>
      </c>
      <c r="T29" s="45" t="str">
        <f>CONCATENATE(J29," ","(",S29,")")</f>
        <v>Brown et al (2022)</v>
      </c>
      <c r="U29" s="45" t="str">
        <f>CONCATENATE(T29,G29)</f>
        <v>Brown et al (2022); Males</v>
      </c>
      <c r="V29" s="45" t="s">
        <v>557</v>
      </c>
      <c r="W29" s="45" t="s">
        <v>60</v>
      </c>
      <c r="X29" s="45" t="s">
        <v>505</v>
      </c>
      <c r="Y29" s="45" t="s">
        <v>505</v>
      </c>
      <c r="Z29" s="45" t="s">
        <v>505</v>
      </c>
      <c r="AA29" s="45">
        <v>11</v>
      </c>
      <c r="AB29" s="45" t="str">
        <f>IF(AA29&lt;=$AA$145,"Low quality (≤12)","High quality (&gt;12)")</f>
        <v>Low quality (≤12)</v>
      </c>
      <c r="AC29" s="45" t="s">
        <v>95</v>
      </c>
      <c r="AD29" s="45" t="s">
        <v>95</v>
      </c>
      <c r="AE29" s="45" t="s">
        <v>65</v>
      </c>
      <c r="AF29" s="45" t="s">
        <v>66</v>
      </c>
      <c r="AG29" s="45" t="s">
        <v>67</v>
      </c>
      <c r="AH29" s="45" t="s">
        <v>558</v>
      </c>
      <c r="AI29" s="45" t="s">
        <v>119</v>
      </c>
      <c r="AJ29" s="45" t="s">
        <v>559</v>
      </c>
      <c r="AK29" s="45" t="s">
        <v>101</v>
      </c>
      <c r="AL29" s="45" t="s">
        <v>72</v>
      </c>
      <c r="AM29" s="45" t="s">
        <v>73</v>
      </c>
      <c r="AN29" s="45" t="s">
        <v>560</v>
      </c>
      <c r="AO29" s="48" t="s">
        <v>562</v>
      </c>
      <c r="AP29" s="45" t="s">
        <v>75</v>
      </c>
      <c r="AQ29" s="45" t="s">
        <v>177</v>
      </c>
      <c r="AR29" s="45" t="s">
        <v>177</v>
      </c>
      <c r="AS29" s="45" t="s">
        <v>561</v>
      </c>
      <c r="AT29" s="48" t="s">
        <v>106</v>
      </c>
      <c r="AU29" s="45" t="s">
        <v>107</v>
      </c>
      <c r="AV29" s="45">
        <v>1</v>
      </c>
      <c r="AW29" s="45" t="s">
        <v>158</v>
      </c>
      <c r="AX29" s="45" t="s">
        <v>82</v>
      </c>
      <c r="AY29" s="45" t="s">
        <v>159</v>
      </c>
      <c r="AZ29" s="49">
        <v>3.1</v>
      </c>
      <c r="BA29" s="49">
        <v>2.1</v>
      </c>
      <c r="BB29" s="49">
        <v>4.2</v>
      </c>
      <c r="BC29" s="45" t="s">
        <v>158</v>
      </c>
      <c r="BD29" s="45" t="s">
        <v>158</v>
      </c>
      <c r="BE29" s="45" t="s">
        <v>86</v>
      </c>
      <c r="BF29" s="45" t="s">
        <v>160</v>
      </c>
      <c r="BG29" s="45" t="s">
        <v>82</v>
      </c>
      <c r="BH29" s="50">
        <v>3.1</v>
      </c>
      <c r="BI29" s="50">
        <v>2.1</v>
      </c>
      <c r="BJ29" s="50">
        <v>4.2</v>
      </c>
    </row>
    <row r="30" spans="1:62" s="45" customFormat="1" ht="18.649999999999999" customHeight="1" x14ac:dyDescent="0.35">
      <c r="A30" s="45">
        <v>16</v>
      </c>
      <c r="B30" s="45">
        <v>3</v>
      </c>
      <c r="C30" s="45" t="str">
        <f>CONCATENATE(A30,B30)</f>
        <v>163</v>
      </c>
      <c r="D30" s="45">
        <v>163</v>
      </c>
      <c r="E30" s="45">
        <v>0</v>
      </c>
      <c r="G30" s="45" t="s">
        <v>198</v>
      </c>
      <c r="I30" s="45" t="s">
        <v>1774</v>
      </c>
      <c r="J30" s="45" t="s">
        <v>556</v>
      </c>
      <c r="K30" s="46">
        <v>24</v>
      </c>
      <c r="L30" s="46">
        <v>107</v>
      </c>
      <c r="M30" s="51" t="s">
        <v>1733</v>
      </c>
      <c r="N30" s="53">
        <f>N28-N29</f>
        <v>226242</v>
      </c>
      <c r="O30" s="41">
        <f>L30+N30</f>
        <v>226349</v>
      </c>
      <c r="P30" s="45" t="s">
        <v>1764</v>
      </c>
      <c r="Q30" s="45">
        <v>226349</v>
      </c>
      <c r="R30" s="45" t="s">
        <v>163</v>
      </c>
      <c r="S30" s="45">
        <v>2022</v>
      </c>
      <c r="T30" s="45" t="str">
        <f>CONCATENATE(J30," ","(",S30,")")</f>
        <v>Brown et al (2022)</v>
      </c>
      <c r="U30" s="45" t="str">
        <f>CONCATENATE(T30,G30)</f>
        <v>Brown et al (2022); Females</v>
      </c>
      <c r="V30" s="45" t="s">
        <v>557</v>
      </c>
      <c r="W30" s="45" t="s">
        <v>60</v>
      </c>
      <c r="X30" s="45" t="s">
        <v>505</v>
      </c>
      <c r="Y30" s="45" t="s">
        <v>505</v>
      </c>
      <c r="Z30" s="45" t="s">
        <v>505</v>
      </c>
      <c r="AA30" s="45">
        <v>11</v>
      </c>
      <c r="AB30" s="45" t="str">
        <f>IF(AA30&lt;=$AA$145,"Low quality (≤12)","High quality (&gt;12)")</f>
        <v>Low quality (≤12)</v>
      </c>
      <c r="AC30" s="45" t="s">
        <v>95</v>
      </c>
      <c r="AD30" s="45" t="s">
        <v>95</v>
      </c>
      <c r="AE30" s="45" t="s">
        <v>65</v>
      </c>
      <c r="AF30" s="45" t="s">
        <v>66</v>
      </c>
      <c r="AG30" s="45" t="s">
        <v>67</v>
      </c>
      <c r="AH30" s="45" t="s">
        <v>558</v>
      </c>
      <c r="AI30" s="45" t="s">
        <v>119</v>
      </c>
      <c r="AJ30" s="45" t="s">
        <v>559</v>
      </c>
      <c r="AK30" s="45" t="s">
        <v>101</v>
      </c>
      <c r="AL30" s="45" t="s">
        <v>72</v>
      </c>
      <c r="AM30" s="45" t="s">
        <v>73</v>
      </c>
      <c r="AN30" s="45" t="s">
        <v>560</v>
      </c>
      <c r="AO30" s="48" t="s">
        <v>562</v>
      </c>
      <c r="AP30" s="45" t="s">
        <v>75</v>
      </c>
      <c r="AQ30" s="45" t="s">
        <v>177</v>
      </c>
      <c r="AR30" s="45" t="s">
        <v>177</v>
      </c>
      <c r="AS30" s="45" t="s">
        <v>561</v>
      </c>
      <c r="AT30" s="48" t="s">
        <v>106</v>
      </c>
      <c r="AU30" s="45" t="s">
        <v>107</v>
      </c>
      <c r="AV30" s="45">
        <v>1</v>
      </c>
      <c r="AW30" s="45" t="s">
        <v>158</v>
      </c>
      <c r="AX30" s="45" t="s">
        <v>82</v>
      </c>
      <c r="AY30" s="45" t="s">
        <v>159</v>
      </c>
      <c r="AZ30" s="49">
        <v>5.2</v>
      </c>
      <c r="BA30" s="49">
        <v>2.1</v>
      </c>
      <c r="BB30" s="49">
        <v>8.1999999999999993</v>
      </c>
      <c r="BC30" s="45" t="s">
        <v>158</v>
      </c>
      <c r="BD30" s="45" t="s">
        <v>158</v>
      </c>
      <c r="BE30" s="45" t="s">
        <v>86</v>
      </c>
      <c r="BF30" s="45" t="s">
        <v>160</v>
      </c>
      <c r="BG30" s="45" t="s">
        <v>82</v>
      </c>
      <c r="BH30" s="50">
        <v>5.2</v>
      </c>
      <c r="BI30" s="50">
        <v>2.1</v>
      </c>
      <c r="BJ30" s="50">
        <v>8.1999999999999993</v>
      </c>
    </row>
    <row r="31" spans="1:62" s="45" customFormat="1" ht="18.649999999999999" customHeight="1" x14ac:dyDescent="0.35">
      <c r="A31" s="45">
        <v>17</v>
      </c>
      <c r="B31" s="45">
        <v>1</v>
      </c>
      <c r="C31" s="45" t="str">
        <f>CONCATENATE(A31,B31)</f>
        <v>171</v>
      </c>
      <c r="D31" s="45">
        <v>171</v>
      </c>
      <c r="E31" s="45">
        <v>1</v>
      </c>
      <c r="G31" s="45" t="s">
        <v>200</v>
      </c>
      <c r="I31" s="45" t="s">
        <v>56</v>
      </c>
      <c r="J31" s="45" t="s">
        <v>221</v>
      </c>
      <c r="K31" s="46">
        <v>25</v>
      </c>
      <c r="L31" s="46">
        <v>1835</v>
      </c>
      <c r="M31" s="46">
        <v>141028</v>
      </c>
      <c r="N31" s="46">
        <v>16170957</v>
      </c>
      <c r="O31" s="42">
        <f>L31+N31</f>
        <v>16172792</v>
      </c>
      <c r="Q31" s="45">
        <v>16172792</v>
      </c>
      <c r="R31" s="45" t="s">
        <v>1778</v>
      </c>
      <c r="S31" s="45">
        <v>2023</v>
      </c>
      <c r="T31" s="45" t="str">
        <f>CONCATENATE(J31," ","(",S31,")")</f>
        <v>Capelastegui et al (2023)</v>
      </c>
      <c r="U31" s="45" t="str">
        <f>CONCATENATE(T31,G31)</f>
        <v>Capelastegui et al (2023); Males and Females</v>
      </c>
      <c r="V31" s="45" t="s">
        <v>222</v>
      </c>
      <c r="W31" s="45" t="s">
        <v>60</v>
      </c>
      <c r="X31" s="45" t="s">
        <v>223</v>
      </c>
      <c r="Y31" s="45" t="s">
        <v>152</v>
      </c>
      <c r="Z31" s="45" t="s">
        <v>117</v>
      </c>
      <c r="AA31" s="45">
        <v>12</v>
      </c>
      <c r="AB31" s="45" t="str">
        <f>IF(AA31&lt;=$AA$145,"Low quality (≤12)","High quality (&gt;12)")</f>
        <v>High quality (&gt;12)</v>
      </c>
      <c r="AC31" s="45" t="s">
        <v>95</v>
      </c>
      <c r="AD31" s="45" t="s">
        <v>95</v>
      </c>
      <c r="AE31" s="45" t="s">
        <v>65</v>
      </c>
      <c r="AF31" s="45" t="s">
        <v>96</v>
      </c>
      <c r="AG31" s="45" t="s">
        <v>97</v>
      </c>
      <c r="AH31" s="45" t="s">
        <v>224</v>
      </c>
      <c r="AI31" s="45" t="s">
        <v>225</v>
      </c>
      <c r="AJ31" s="45" t="s">
        <v>226</v>
      </c>
      <c r="AK31" s="45" t="s">
        <v>101</v>
      </c>
      <c r="AL31" s="45" t="s">
        <v>121</v>
      </c>
      <c r="AM31" s="45" t="s">
        <v>121</v>
      </c>
      <c r="AN31" s="45" t="s">
        <v>227</v>
      </c>
      <c r="AO31" s="48" t="s">
        <v>122</v>
      </c>
      <c r="AP31" s="48" t="s">
        <v>122</v>
      </c>
      <c r="AQ31" s="45" t="s">
        <v>177</v>
      </c>
      <c r="AR31" s="45" t="s">
        <v>177</v>
      </c>
      <c r="AS31" s="45" t="s">
        <v>228</v>
      </c>
      <c r="AT31" s="45" t="s">
        <v>106</v>
      </c>
      <c r="AU31" s="45" t="s">
        <v>107</v>
      </c>
      <c r="AV31" s="45">
        <v>1</v>
      </c>
      <c r="AW31" s="45" t="s">
        <v>134</v>
      </c>
      <c r="AX31" s="45" t="s">
        <v>135</v>
      </c>
      <c r="AZ31" s="49">
        <v>1.5621916617095535</v>
      </c>
      <c r="BA31" s="49">
        <v>1.0583748026675424</v>
      </c>
      <c r="BB31" s="49">
        <v>2.3058398421465918</v>
      </c>
      <c r="BC31" s="45" t="s">
        <v>134</v>
      </c>
      <c r="BD31" s="45" t="s">
        <v>85</v>
      </c>
      <c r="BE31" s="45" t="s">
        <v>136</v>
      </c>
      <c r="BF31" s="45" t="s">
        <v>137</v>
      </c>
      <c r="BG31" s="45" t="s">
        <v>135</v>
      </c>
      <c r="BH31" s="50">
        <v>1.5621916617095535</v>
      </c>
      <c r="BI31" s="50">
        <v>1.0583748026675424</v>
      </c>
      <c r="BJ31" s="50">
        <v>2.3058398421465918</v>
      </c>
    </row>
    <row r="32" spans="1:62" s="45" customFormat="1" ht="18.649999999999999" customHeight="1" x14ac:dyDescent="0.35">
      <c r="A32" s="45">
        <v>17</v>
      </c>
      <c r="B32" s="45">
        <v>2</v>
      </c>
      <c r="C32" s="45" t="str">
        <f>CONCATENATE(A32,B32)</f>
        <v>172</v>
      </c>
      <c r="D32" s="45">
        <v>172</v>
      </c>
      <c r="E32" s="45">
        <v>0</v>
      </c>
      <c r="G32" s="45" t="s">
        <v>197</v>
      </c>
      <c r="I32" s="45" t="s">
        <v>180</v>
      </c>
      <c r="J32" s="45" t="s">
        <v>221</v>
      </c>
      <c r="K32" s="46">
        <v>19</v>
      </c>
      <c r="L32" s="46">
        <v>1152</v>
      </c>
      <c r="M32" s="46">
        <v>78101</v>
      </c>
      <c r="N32" s="46">
        <v>7516634</v>
      </c>
      <c r="O32" s="42">
        <f>L32+N32</f>
        <v>7517786</v>
      </c>
      <c r="Q32" s="45">
        <v>7517786</v>
      </c>
      <c r="R32" s="45" t="s">
        <v>1777</v>
      </c>
      <c r="S32" s="45">
        <v>2023</v>
      </c>
      <c r="T32" s="45" t="str">
        <f>CONCATENATE(J32," ","(",S32,")")</f>
        <v>Capelastegui et al (2023)</v>
      </c>
      <c r="U32" s="45" t="str">
        <f>CONCATENATE(T32,G32)</f>
        <v>Capelastegui et al (2023); Males</v>
      </c>
      <c r="V32" s="45" t="s">
        <v>222</v>
      </c>
      <c r="W32" s="45" t="s">
        <v>60</v>
      </c>
      <c r="X32" s="45" t="s">
        <v>223</v>
      </c>
      <c r="Y32" s="45" t="s">
        <v>152</v>
      </c>
      <c r="Z32" s="45" t="s">
        <v>117</v>
      </c>
      <c r="AA32" s="45">
        <v>12</v>
      </c>
      <c r="AB32" s="45" t="str">
        <f>IF(AA32&lt;=$AA$145,"Low quality (≤12)","High quality (&gt;12)")</f>
        <v>High quality (&gt;12)</v>
      </c>
      <c r="AC32" s="45" t="s">
        <v>95</v>
      </c>
      <c r="AD32" s="45" t="s">
        <v>95</v>
      </c>
      <c r="AE32" s="45" t="s">
        <v>65</v>
      </c>
      <c r="AF32" s="45" t="s">
        <v>96</v>
      </c>
      <c r="AG32" s="45" t="s">
        <v>97</v>
      </c>
      <c r="AH32" s="45" t="s">
        <v>224</v>
      </c>
      <c r="AI32" s="45" t="s">
        <v>225</v>
      </c>
      <c r="AJ32" s="45" t="s">
        <v>226</v>
      </c>
      <c r="AK32" s="45" t="s">
        <v>101</v>
      </c>
      <c r="AL32" s="45" t="s">
        <v>121</v>
      </c>
      <c r="AM32" s="45" t="s">
        <v>121</v>
      </c>
      <c r="AN32" s="45" t="s">
        <v>227</v>
      </c>
      <c r="AO32" s="48" t="s">
        <v>122</v>
      </c>
      <c r="AP32" s="48" t="s">
        <v>122</v>
      </c>
      <c r="AQ32" s="45" t="s">
        <v>177</v>
      </c>
      <c r="AR32" s="45" t="s">
        <v>177</v>
      </c>
      <c r="AS32" s="45" t="s">
        <v>228</v>
      </c>
      <c r="AT32" s="45" t="s">
        <v>106</v>
      </c>
      <c r="AU32" s="45" t="s">
        <v>107</v>
      </c>
      <c r="AV32" s="45">
        <v>1</v>
      </c>
      <c r="AW32" s="45" t="s">
        <v>134</v>
      </c>
      <c r="AX32" s="45" t="s">
        <v>135</v>
      </c>
      <c r="AZ32" s="49">
        <v>1.5873325841253989</v>
      </c>
      <c r="BA32" s="49">
        <v>1.0161988838585971</v>
      </c>
      <c r="BB32" s="49">
        <v>2.4794602441000313</v>
      </c>
      <c r="BC32" s="45" t="s">
        <v>134</v>
      </c>
      <c r="BD32" s="45" t="s">
        <v>85</v>
      </c>
      <c r="BE32" s="45" t="s">
        <v>136</v>
      </c>
      <c r="BF32" s="45" t="s">
        <v>137</v>
      </c>
      <c r="BG32" s="45" t="s">
        <v>135</v>
      </c>
      <c r="BH32" s="50">
        <v>1.5873325841253989</v>
      </c>
      <c r="BI32" s="50">
        <v>1.0161988838585971</v>
      </c>
      <c r="BJ32" s="50">
        <v>2.4794602441000313</v>
      </c>
    </row>
    <row r="33" spans="1:62" s="45" customFormat="1" ht="18.649999999999999" customHeight="1" x14ac:dyDescent="0.35">
      <c r="A33" s="45">
        <v>17</v>
      </c>
      <c r="B33" s="45">
        <v>3</v>
      </c>
      <c r="C33" s="45" t="str">
        <f>CONCATENATE(A33,B33)</f>
        <v>173</v>
      </c>
      <c r="D33" s="45">
        <v>173</v>
      </c>
      <c r="E33" s="45">
        <v>0</v>
      </c>
      <c r="G33" s="45" t="s">
        <v>198</v>
      </c>
      <c r="I33" s="45" t="s">
        <v>1774</v>
      </c>
      <c r="J33" s="45" t="s">
        <v>221</v>
      </c>
      <c r="K33" s="46">
        <v>6</v>
      </c>
      <c r="L33" s="46">
        <v>683</v>
      </c>
      <c r="M33" s="46">
        <v>62927</v>
      </c>
      <c r="N33" s="46">
        <v>8654323</v>
      </c>
      <c r="O33" s="42">
        <f>L33+N33</f>
        <v>8655006</v>
      </c>
      <c r="Q33" s="45">
        <v>8655006</v>
      </c>
      <c r="R33" s="45" t="s">
        <v>1777</v>
      </c>
      <c r="S33" s="45">
        <v>2023</v>
      </c>
      <c r="T33" s="45" t="str">
        <f>CONCATENATE(J33," ","(",S33,")")</f>
        <v>Capelastegui et al (2023)</v>
      </c>
      <c r="U33" s="45" t="str">
        <f>CONCATENATE(T33,G33)</f>
        <v>Capelastegui et al (2023); Females</v>
      </c>
      <c r="V33" s="45" t="s">
        <v>222</v>
      </c>
      <c r="W33" s="45" t="s">
        <v>60</v>
      </c>
      <c r="X33" s="45" t="s">
        <v>223</v>
      </c>
      <c r="Y33" s="45" t="s">
        <v>152</v>
      </c>
      <c r="Z33" s="45" t="s">
        <v>117</v>
      </c>
      <c r="AA33" s="45">
        <v>12</v>
      </c>
      <c r="AB33" s="45" t="str">
        <f>IF(AA33&lt;=$AA$145,"Low quality (≤12)","High quality (&gt;12)")</f>
        <v>High quality (&gt;12)</v>
      </c>
      <c r="AC33" s="45" t="s">
        <v>95</v>
      </c>
      <c r="AD33" s="45" t="s">
        <v>95</v>
      </c>
      <c r="AE33" s="45" t="s">
        <v>65</v>
      </c>
      <c r="AF33" s="45" t="s">
        <v>96</v>
      </c>
      <c r="AG33" s="45" t="s">
        <v>97</v>
      </c>
      <c r="AH33" s="45" t="s">
        <v>224</v>
      </c>
      <c r="AI33" s="45" t="s">
        <v>225</v>
      </c>
      <c r="AJ33" s="45" t="s">
        <v>226</v>
      </c>
      <c r="AK33" s="45" t="s">
        <v>101</v>
      </c>
      <c r="AL33" s="45" t="s">
        <v>121</v>
      </c>
      <c r="AM33" s="45" t="s">
        <v>121</v>
      </c>
      <c r="AN33" s="45" t="s">
        <v>227</v>
      </c>
      <c r="AO33" s="48" t="s">
        <v>122</v>
      </c>
      <c r="AP33" s="48" t="s">
        <v>122</v>
      </c>
      <c r="AQ33" s="45" t="s">
        <v>177</v>
      </c>
      <c r="AR33" s="45" t="s">
        <v>177</v>
      </c>
      <c r="AS33" s="45" t="s">
        <v>228</v>
      </c>
      <c r="AT33" s="45" t="s">
        <v>106</v>
      </c>
      <c r="AU33" s="45" t="s">
        <v>107</v>
      </c>
      <c r="AV33" s="45">
        <v>1</v>
      </c>
      <c r="AW33" s="45" t="s">
        <v>134</v>
      </c>
      <c r="AX33" s="45" t="s">
        <v>135</v>
      </c>
      <c r="AZ33" s="49">
        <v>1.2081660263987128</v>
      </c>
      <c r="BA33" s="49">
        <v>0.54466804449013995</v>
      </c>
      <c r="BB33" s="49">
        <v>2.6799169918448911</v>
      </c>
      <c r="BC33" s="45" t="s">
        <v>134</v>
      </c>
      <c r="BD33" s="45" t="s">
        <v>85</v>
      </c>
      <c r="BE33" s="45" t="s">
        <v>136</v>
      </c>
      <c r="BF33" s="45" t="s">
        <v>137</v>
      </c>
      <c r="BG33" s="45" t="s">
        <v>135</v>
      </c>
      <c r="BH33" s="50">
        <v>1.2081660263987128</v>
      </c>
      <c r="BI33" s="50">
        <v>0.54466804449013995</v>
      </c>
      <c r="BJ33" s="50">
        <v>2.6799169918448911</v>
      </c>
    </row>
    <row r="34" spans="1:62" s="45" customFormat="1" ht="18.649999999999999" customHeight="1" x14ac:dyDescent="0.35">
      <c r="A34" s="45">
        <v>18</v>
      </c>
      <c r="B34" s="45">
        <v>1</v>
      </c>
      <c r="C34" s="45" t="str">
        <f>CONCATENATE(A34,B34)</f>
        <v>181</v>
      </c>
      <c r="D34" s="45" t="s">
        <v>302</v>
      </c>
      <c r="E34" s="45">
        <v>1</v>
      </c>
      <c r="I34" s="45" t="s">
        <v>56</v>
      </c>
      <c r="J34" s="45" t="s">
        <v>303</v>
      </c>
      <c r="K34" s="46">
        <v>3</v>
      </c>
      <c r="L34" s="46">
        <v>32</v>
      </c>
      <c r="M34" s="46">
        <v>20</v>
      </c>
      <c r="N34" s="46">
        <v>1185</v>
      </c>
      <c r="O34" s="42">
        <f>L34+N34</f>
        <v>1217</v>
      </c>
      <c r="Q34" s="45">
        <v>1217</v>
      </c>
      <c r="R34" s="45" t="s">
        <v>58</v>
      </c>
      <c r="S34" s="45">
        <v>2004</v>
      </c>
      <c r="T34" s="45" t="str">
        <f>CONCATENATE(J34," ","(",S34,")")</f>
        <v>Caylà et al (2004)</v>
      </c>
      <c r="U34" s="45" t="str">
        <f>CONCATENATE(T34,G34)</f>
        <v>Caylà et al (2004)</v>
      </c>
      <c r="V34" s="45" t="s">
        <v>304</v>
      </c>
      <c r="W34" s="45" t="s">
        <v>60</v>
      </c>
      <c r="X34" s="45" t="s">
        <v>305</v>
      </c>
      <c r="Y34" s="45" t="s">
        <v>289</v>
      </c>
      <c r="Z34" s="45" t="s">
        <v>117</v>
      </c>
      <c r="AA34" s="45">
        <v>13</v>
      </c>
      <c r="AB34" s="45" t="str">
        <f>IF(AA34&lt;=$AA$145,"Low quality (≤12)","High quality (&gt;12)")</f>
        <v>High quality (&gt;12)</v>
      </c>
      <c r="AC34" s="45" t="s">
        <v>95</v>
      </c>
      <c r="AD34" s="45" t="s">
        <v>95</v>
      </c>
      <c r="AE34" s="45" t="s">
        <v>65</v>
      </c>
      <c r="AF34" s="45" t="s">
        <v>66</v>
      </c>
      <c r="AG34" s="45" t="s">
        <v>67</v>
      </c>
      <c r="AH34" s="45" t="s">
        <v>129</v>
      </c>
      <c r="AI34" s="45" t="s">
        <v>129</v>
      </c>
      <c r="AJ34" s="45" t="s">
        <v>120</v>
      </c>
      <c r="AK34" s="45" t="s">
        <v>101</v>
      </c>
      <c r="AL34" s="45" t="s">
        <v>121</v>
      </c>
      <c r="AM34" s="45" t="s">
        <v>121</v>
      </c>
      <c r="AN34" s="45" t="s">
        <v>306</v>
      </c>
      <c r="AO34" s="48" t="s">
        <v>122</v>
      </c>
      <c r="AP34" s="48" t="s">
        <v>122</v>
      </c>
      <c r="AQ34" s="45" t="s">
        <v>76</v>
      </c>
      <c r="AR34" s="45" t="s">
        <v>77</v>
      </c>
      <c r="AS34" s="45" t="s">
        <v>307</v>
      </c>
      <c r="AT34" s="45" t="s">
        <v>106</v>
      </c>
      <c r="AU34" s="45" t="s">
        <v>107</v>
      </c>
      <c r="AV34" s="45">
        <v>1</v>
      </c>
      <c r="AW34" s="45" t="s">
        <v>308</v>
      </c>
      <c r="AX34" s="45" t="s">
        <v>82</v>
      </c>
      <c r="AZ34" s="49">
        <v>6.02</v>
      </c>
      <c r="BA34" s="49">
        <v>1.34</v>
      </c>
      <c r="BB34" s="49">
        <v>23.12</v>
      </c>
      <c r="BC34" s="45" t="s">
        <v>134</v>
      </c>
      <c r="BD34" s="45" t="s">
        <v>85</v>
      </c>
      <c r="BE34" s="45" t="s">
        <v>136</v>
      </c>
      <c r="BF34" s="45" t="s">
        <v>137</v>
      </c>
      <c r="BG34" s="45" t="s">
        <v>135</v>
      </c>
      <c r="BH34" s="50">
        <v>5.5546875000000009</v>
      </c>
      <c r="BI34" s="50">
        <v>1.7385287135670902</v>
      </c>
      <c r="BJ34" s="50">
        <v>17.747508558170029</v>
      </c>
    </row>
    <row r="35" spans="1:62" s="45" customFormat="1" ht="18.649999999999999" customHeight="1" x14ac:dyDescent="0.35">
      <c r="A35" s="45">
        <v>19</v>
      </c>
      <c r="B35" s="45">
        <v>1</v>
      </c>
      <c r="C35" s="45" t="str">
        <f>CONCATENATE(A35,B35)</f>
        <v>191</v>
      </c>
      <c r="D35" s="45" t="s">
        <v>563</v>
      </c>
      <c r="E35" s="45">
        <v>1</v>
      </c>
      <c r="I35" s="45" t="s">
        <v>56</v>
      </c>
      <c r="J35" s="45" t="s">
        <v>564</v>
      </c>
      <c r="K35" s="46">
        <v>12</v>
      </c>
      <c r="L35" s="46">
        <v>150</v>
      </c>
      <c r="M35" s="46">
        <v>436</v>
      </c>
      <c r="N35" s="46">
        <v>32263</v>
      </c>
      <c r="O35" s="42">
        <f>L35+N35</f>
        <v>32413</v>
      </c>
      <c r="Q35" s="45">
        <v>32413</v>
      </c>
      <c r="R35" s="45" t="s">
        <v>113</v>
      </c>
      <c r="S35" s="45">
        <v>2022</v>
      </c>
      <c r="T35" s="45" t="str">
        <f>CONCATENATE(J35," ","(",S35,")")</f>
        <v>Chandra et al (2022)</v>
      </c>
      <c r="U35" s="45" t="str">
        <f>CONCATENATE(T35,G35)</f>
        <v>Chandra et al (2022)</v>
      </c>
      <c r="V35" s="45" t="s">
        <v>565</v>
      </c>
      <c r="W35" s="45" t="s">
        <v>60</v>
      </c>
      <c r="X35" s="45" t="s">
        <v>505</v>
      </c>
      <c r="Y35" s="45" t="s">
        <v>505</v>
      </c>
      <c r="Z35" s="45" t="s">
        <v>505</v>
      </c>
      <c r="AA35" s="45">
        <v>12</v>
      </c>
      <c r="AB35" s="45" t="str">
        <f>IF(AA35&lt;=$AA$145,"Low quality (≤12)","High quality (&gt;12)")</f>
        <v>High quality (&gt;12)</v>
      </c>
      <c r="AC35" s="45" t="s">
        <v>95</v>
      </c>
      <c r="AD35" s="45" t="s">
        <v>95</v>
      </c>
      <c r="AE35" s="45" t="s">
        <v>65</v>
      </c>
      <c r="AF35" s="45" t="s">
        <v>96</v>
      </c>
      <c r="AG35" s="45" t="s">
        <v>97</v>
      </c>
      <c r="AH35" s="45" t="s">
        <v>566</v>
      </c>
      <c r="AI35" s="45" t="s">
        <v>415</v>
      </c>
      <c r="AJ35" s="45" t="s">
        <v>120</v>
      </c>
      <c r="AK35" s="45" t="s">
        <v>101</v>
      </c>
      <c r="AL35" s="45" t="s">
        <v>121</v>
      </c>
      <c r="AM35" s="45" t="s">
        <v>121</v>
      </c>
      <c r="AN35" s="45" t="s">
        <v>122</v>
      </c>
      <c r="AO35" s="48" t="s">
        <v>122</v>
      </c>
      <c r="AP35" s="48" t="s">
        <v>122</v>
      </c>
      <c r="AQ35" s="45" t="s">
        <v>76</v>
      </c>
      <c r="AR35" s="45" t="s">
        <v>77</v>
      </c>
      <c r="AS35" s="45" t="s">
        <v>567</v>
      </c>
      <c r="AT35" s="45" t="s">
        <v>106</v>
      </c>
      <c r="AU35" s="45" t="s">
        <v>107</v>
      </c>
      <c r="AV35" s="45">
        <v>1</v>
      </c>
      <c r="AW35" s="45" t="s">
        <v>108</v>
      </c>
      <c r="AX35" s="45" t="s">
        <v>82</v>
      </c>
      <c r="AY35" s="45" t="s">
        <v>568</v>
      </c>
      <c r="AZ35" s="49">
        <v>6.49</v>
      </c>
      <c r="BA35" s="49">
        <v>3.39</v>
      </c>
      <c r="BB35" s="49">
        <v>12.45</v>
      </c>
      <c r="BC35" s="45" t="s">
        <v>84</v>
      </c>
      <c r="BD35" s="45" t="s">
        <v>85</v>
      </c>
      <c r="BE35" s="45" t="s">
        <v>86</v>
      </c>
      <c r="BF35" s="45" t="s">
        <v>87</v>
      </c>
      <c r="BG35" s="45" t="s">
        <v>467</v>
      </c>
      <c r="BH35" s="50">
        <v>6.49</v>
      </c>
      <c r="BI35" s="50">
        <v>3.39</v>
      </c>
      <c r="BJ35" s="50">
        <v>12.45</v>
      </c>
    </row>
    <row r="36" spans="1:62" s="45" customFormat="1" ht="18.649999999999999" customHeight="1" x14ac:dyDescent="0.35">
      <c r="A36" s="45">
        <v>21</v>
      </c>
      <c r="B36" s="45">
        <v>1</v>
      </c>
      <c r="C36" s="45" t="str">
        <f>CONCATENATE(A36,B36)</f>
        <v>211</v>
      </c>
      <c r="D36" s="45" t="s">
        <v>569</v>
      </c>
      <c r="E36" s="45">
        <v>1</v>
      </c>
      <c r="I36" s="45" t="s">
        <v>56</v>
      </c>
      <c r="J36" s="45" t="s">
        <v>570</v>
      </c>
      <c r="K36" s="46">
        <v>974</v>
      </c>
      <c r="L36" s="46">
        <v>58355</v>
      </c>
      <c r="M36" s="46">
        <v>88658</v>
      </c>
      <c r="N36" s="46">
        <v>16800834</v>
      </c>
      <c r="O36" s="42">
        <f>L36+N36</f>
        <v>16859189</v>
      </c>
      <c r="Q36" s="45">
        <v>16859189</v>
      </c>
      <c r="R36" s="45" t="s">
        <v>1778</v>
      </c>
      <c r="S36" s="45">
        <v>2023</v>
      </c>
      <c r="T36" s="45" t="str">
        <f>CONCATENATE(J36," ","(",S36,")")</f>
        <v>Chang et al (2023)</v>
      </c>
      <c r="U36" s="45" t="str">
        <f>CONCATENATE(T36,G36)</f>
        <v>Chang et al (2023)</v>
      </c>
      <c r="V36" s="45" t="s">
        <v>571</v>
      </c>
      <c r="W36" s="45" t="s">
        <v>60</v>
      </c>
      <c r="X36" s="45" t="s">
        <v>505</v>
      </c>
      <c r="Y36" s="45" t="s">
        <v>505</v>
      </c>
      <c r="Z36" s="45" t="s">
        <v>505</v>
      </c>
      <c r="AA36" s="45">
        <v>11</v>
      </c>
      <c r="AB36" s="45" t="str">
        <f>IF(AA36&lt;=$AA$145,"Low quality (≤12)","High quality (&gt;12)")</f>
        <v>Low quality (≤12)</v>
      </c>
      <c r="AC36" s="45" t="s">
        <v>95</v>
      </c>
      <c r="AD36" s="45" t="s">
        <v>95</v>
      </c>
      <c r="AE36" s="45" t="s">
        <v>65</v>
      </c>
      <c r="AF36" s="45" t="s">
        <v>96</v>
      </c>
      <c r="AG36" s="45" t="s">
        <v>97</v>
      </c>
      <c r="AH36" s="45" t="s">
        <v>572</v>
      </c>
      <c r="AI36" s="45" t="s">
        <v>119</v>
      </c>
      <c r="AJ36" s="45" t="s">
        <v>573</v>
      </c>
      <c r="AK36" s="45" t="s">
        <v>101</v>
      </c>
      <c r="AL36" s="45" t="s">
        <v>121</v>
      </c>
      <c r="AM36" s="45" t="s">
        <v>121</v>
      </c>
      <c r="AN36" s="45" t="s">
        <v>122</v>
      </c>
      <c r="AO36" s="48" t="s">
        <v>122</v>
      </c>
      <c r="AP36" s="48" t="s">
        <v>122</v>
      </c>
      <c r="AQ36" s="45" t="s">
        <v>177</v>
      </c>
      <c r="AR36" s="45" t="s">
        <v>177</v>
      </c>
      <c r="AS36" s="45" t="s">
        <v>574</v>
      </c>
      <c r="AT36" s="45" t="s">
        <v>106</v>
      </c>
      <c r="AU36" s="45" t="s">
        <v>107</v>
      </c>
      <c r="AV36" s="45">
        <v>1</v>
      </c>
      <c r="AW36" s="45" t="s">
        <v>575</v>
      </c>
      <c r="AZ36" s="49"/>
      <c r="BA36" s="49"/>
      <c r="BB36" s="49"/>
      <c r="BC36" s="45" t="s">
        <v>134</v>
      </c>
      <c r="BD36" s="45" t="s">
        <v>85</v>
      </c>
      <c r="BE36" s="45" t="s">
        <v>136</v>
      </c>
      <c r="BF36" s="45" t="s">
        <v>137</v>
      </c>
      <c r="BG36" s="45" t="s">
        <v>82</v>
      </c>
      <c r="BH36" s="50">
        <v>3.1629606889414923</v>
      </c>
      <c r="BI36" s="50">
        <v>2.9709664023235685</v>
      </c>
      <c r="BJ36" s="50">
        <v>3.3673623208814956</v>
      </c>
    </row>
    <row r="37" spans="1:62" s="45" customFormat="1" ht="18.649999999999999" customHeight="1" x14ac:dyDescent="0.35">
      <c r="A37" s="45">
        <v>22</v>
      </c>
      <c r="B37" s="45">
        <v>1</v>
      </c>
      <c r="C37" s="45" t="str">
        <f>CONCATENATE(A37,B37)</f>
        <v>221</v>
      </c>
      <c r="D37" s="45" t="s">
        <v>576</v>
      </c>
      <c r="E37" s="45">
        <v>1</v>
      </c>
      <c r="I37" s="45" t="s">
        <v>56</v>
      </c>
      <c r="J37" s="45" t="s">
        <v>577</v>
      </c>
      <c r="K37" s="46">
        <v>15</v>
      </c>
      <c r="L37" s="46">
        <v>365</v>
      </c>
      <c r="M37" s="46">
        <v>5646</v>
      </c>
      <c r="N37" s="46">
        <v>160759</v>
      </c>
      <c r="O37" s="42">
        <f>L37+N37</f>
        <v>161124</v>
      </c>
      <c r="Q37" s="45">
        <v>161124</v>
      </c>
      <c r="R37" s="45" t="s">
        <v>163</v>
      </c>
      <c r="S37" s="45">
        <v>2018</v>
      </c>
      <c r="T37" s="45" t="str">
        <f>CONCATENATE(J37," ","(",S37,")")</f>
        <v>Chen et al (2018)</v>
      </c>
      <c r="U37" s="45" t="str">
        <f>CONCATENATE(T37,G37)</f>
        <v>Chen et al (2018)</v>
      </c>
      <c r="V37" s="45" t="s">
        <v>578</v>
      </c>
      <c r="W37" s="45" t="s">
        <v>60</v>
      </c>
      <c r="X37" s="45" t="s">
        <v>505</v>
      </c>
      <c r="Y37" s="45" t="s">
        <v>505</v>
      </c>
      <c r="Z37" s="45" t="s">
        <v>505</v>
      </c>
      <c r="AA37" s="45">
        <v>11</v>
      </c>
      <c r="AB37" s="45" t="str">
        <f>IF(AA37&lt;=$AA$145,"Low quality (≤12)","High quality (&gt;12)")</f>
        <v>Low quality (≤12)</v>
      </c>
      <c r="AC37" s="45" t="s">
        <v>95</v>
      </c>
      <c r="AD37" s="45" t="s">
        <v>95</v>
      </c>
      <c r="AE37" s="45" t="s">
        <v>65</v>
      </c>
      <c r="AF37" s="45" t="s">
        <v>96</v>
      </c>
      <c r="AG37" s="45" t="s">
        <v>97</v>
      </c>
      <c r="AH37" s="45" t="s">
        <v>579</v>
      </c>
      <c r="AI37" s="45" t="s">
        <v>580</v>
      </c>
      <c r="AJ37" s="45" t="s">
        <v>120</v>
      </c>
      <c r="AK37" s="45" t="s">
        <v>101</v>
      </c>
      <c r="AL37" s="45" t="s">
        <v>121</v>
      </c>
      <c r="AM37" s="45" t="s">
        <v>121</v>
      </c>
      <c r="AN37" s="45" t="s">
        <v>122</v>
      </c>
      <c r="AO37" s="48" t="s">
        <v>122</v>
      </c>
      <c r="AP37" s="48" t="s">
        <v>122</v>
      </c>
      <c r="AQ37" s="45" t="s">
        <v>76</v>
      </c>
      <c r="AR37" s="45" t="s">
        <v>77</v>
      </c>
      <c r="AS37" s="45" t="s">
        <v>581</v>
      </c>
      <c r="AT37" s="45" t="s">
        <v>106</v>
      </c>
      <c r="AU37" s="45" t="s">
        <v>107</v>
      </c>
      <c r="AV37" s="45">
        <v>1</v>
      </c>
      <c r="AW37" s="45" t="s">
        <v>134</v>
      </c>
      <c r="AX37" s="45" t="s">
        <v>135</v>
      </c>
      <c r="AZ37" s="49">
        <v>1.1701265048840492</v>
      </c>
      <c r="BA37" s="49">
        <v>0.71240256690758108</v>
      </c>
      <c r="BB37" s="49">
        <v>1.9219414710640488</v>
      </c>
      <c r="BC37" s="45" t="s">
        <v>134</v>
      </c>
      <c r="BD37" s="45" t="s">
        <v>85</v>
      </c>
      <c r="BE37" s="45" t="s">
        <v>136</v>
      </c>
      <c r="BF37" s="45" t="s">
        <v>137</v>
      </c>
      <c r="BG37" s="45" t="s">
        <v>135</v>
      </c>
      <c r="BH37" s="50">
        <v>1.1701265048840492</v>
      </c>
      <c r="BI37" s="50">
        <v>0.71240256690758108</v>
      </c>
      <c r="BJ37" s="50">
        <v>1.9219414710640488</v>
      </c>
    </row>
    <row r="38" spans="1:62" s="45" customFormat="1" ht="18.649999999999999" customHeight="1" x14ac:dyDescent="0.35">
      <c r="A38" s="45">
        <v>24</v>
      </c>
      <c r="B38" s="45">
        <v>1</v>
      </c>
      <c r="C38" s="45" t="str">
        <f>CONCATENATE(A38,B38)</f>
        <v>241</v>
      </c>
      <c r="D38" s="45" t="s">
        <v>229</v>
      </c>
      <c r="E38" s="45">
        <v>1</v>
      </c>
      <c r="I38" s="45" t="s">
        <v>56</v>
      </c>
      <c r="J38" s="45" t="s">
        <v>230</v>
      </c>
      <c r="K38" s="46">
        <v>481</v>
      </c>
      <c r="L38" s="46">
        <v>2781</v>
      </c>
      <c r="M38" s="46">
        <v>5595</v>
      </c>
      <c r="N38" s="46">
        <v>50122</v>
      </c>
      <c r="O38" s="42">
        <f>L38+N38</f>
        <v>52903</v>
      </c>
      <c r="Q38" s="45">
        <v>52903</v>
      </c>
      <c r="R38" s="45" t="s">
        <v>113</v>
      </c>
      <c r="S38" s="45">
        <v>2022</v>
      </c>
      <c r="T38" s="45" t="str">
        <f>CONCATENATE(J38," ","(",S38,")")</f>
        <v>Clements et al (2022)</v>
      </c>
      <c r="U38" s="45" t="str">
        <f>CONCATENATE(T38,G38)</f>
        <v>Clements et al (2022)</v>
      </c>
      <c r="V38" s="45" t="s">
        <v>231</v>
      </c>
      <c r="W38" s="45" t="s">
        <v>60</v>
      </c>
      <c r="X38" s="45" t="s">
        <v>223</v>
      </c>
      <c r="Y38" s="45" t="s">
        <v>152</v>
      </c>
      <c r="Z38" s="45" t="s">
        <v>117</v>
      </c>
      <c r="AA38" s="45">
        <v>13</v>
      </c>
      <c r="AB38" s="45" t="str">
        <f>IF(AA38&lt;=$AA$145,"Low quality (≤12)","High quality (&gt;12)")</f>
        <v>High quality (&gt;12)</v>
      </c>
      <c r="AC38" s="45" t="s">
        <v>95</v>
      </c>
      <c r="AD38" s="45" t="s">
        <v>95</v>
      </c>
      <c r="AE38" s="45" t="s">
        <v>65</v>
      </c>
      <c r="AF38" s="45" t="s">
        <v>96</v>
      </c>
      <c r="AG38" s="45" t="s">
        <v>97</v>
      </c>
      <c r="AH38" s="45" t="s">
        <v>232</v>
      </c>
      <c r="AI38" s="45" t="s">
        <v>233</v>
      </c>
      <c r="AJ38" s="45" t="s">
        <v>234</v>
      </c>
      <c r="AK38" s="45" t="s">
        <v>101</v>
      </c>
      <c r="AL38" s="45" t="s">
        <v>72</v>
      </c>
      <c r="AM38" s="45" t="s">
        <v>73</v>
      </c>
      <c r="AN38" s="45" t="s">
        <v>235</v>
      </c>
      <c r="AO38" s="45" t="s">
        <v>75</v>
      </c>
      <c r="AP38" s="45" t="s">
        <v>75</v>
      </c>
      <c r="AQ38" s="45" t="s">
        <v>76</v>
      </c>
      <c r="AR38" s="45" t="s">
        <v>77</v>
      </c>
      <c r="AS38" s="45" t="s">
        <v>236</v>
      </c>
      <c r="AT38" s="45" t="s">
        <v>106</v>
      </c>
      <c r="AU38" s="45" t="s">
        <v>107</v>
      </c>
      <c r="AV38" s="45">
        <v>1</v>
      </c>
      <c r="AW38" s="45" t="s">
        <v>108</v>
      </c>
      <c r="AX38" s="45" t="s">
        <v>82</v>
      </c>
      <c r="AY38" s="45" t="s">
        <v>237</v>
      </c>
      <c r="AZ38" s="49">
        <v>1.2</v>
      </c>
      <c r="BA38" s="49">
        <v>1.02</v>
      </c>
      <c r="BB38" s="49">
        <v>1.42</v>
      </c>
      <c r="BC38" s="45" t="s">
        <v>84</v>
      </c>
      <c r="BD38" s="45" t="s">
        <v>85</v>
      </c>
      <c r="BE38" s="45" t="s">
        <v>86</v>
      </c>
      <c r="BF38" s="45" t="s">
        <v>87</v>
      </c>
      <c r="BG38" s="45" t="s">
        <v>110</v>
      </c>
      <c r="BH38" s="50">
        <v>1.0954451150103321</v>
      </c>
      <c r="BI38" s="50">
        <v>1.0099504938362078</v>
      </c>
      <c r="BJ38" s="50">
        <v>1.1916375287812984</v>
      </c>
    </row>
    <row r="39" spans="1:62" s="45" customFormat="1" ht="18.649999999999999" customHeight="1" x14ac:dyDescent="0.35">
      <c r="A39" s="45">
        <v>26</v>
      </c>
      <c r="B39" s="45">
        <v>1</v>
      </c>
      <c r="C39" s="45" t="str">
        <f>CONCATENATE(A39,B39)</f>
        <v>261</v>
      </c>
      <c r="D39" s="45" t="s">
        <v>336</v>
      </c>
      <c r="E39" s="45">
        <v>1</v>
      </c>
      <c r="I39" s="45" t="s">
        <v>56</v>
      </c>
      <c r="J39" s="45" t="s">
        <v>337</v>
      </c>
      <c r="K39" s="46">
        <v>3</v>
      </c>
      <c r="L39" s="46">
        <v>28</v>
      </c>
      <c r="M39" s="46">
        <v>1</v>
      </c>
      <c r="N39" s="46">
        <v>30</v>
      </c>
      <c r="O39" s="42">
        <f>L39+N39</f>
        <v>58</v>
      </c>
      <c r="Q39" s="45">
        <v>58</v>
      </c>
      <c r="R39" s="45" t="s">
        <v>91</v>
      </c>
      <c r="S39" s="45">
        <v>2019</v>
      </c>
      <c r="T39" s="45" t="str">
        <f>CONCATENATE(J39," ","(",S39,")")</f>
        <v>Dauby et al (2019)</v>
      </c>
      <c r="U39" s="45" t="str">
        <f>CONCATENATE(T39,G39)</f>
        <v>Dauby et al (2019)</v>
      </c>
      <c r="V39" s="45" t="s">
        <v>338</v>
      </c>
      <c r="W39" s="45" t="s">
        <v>60</v>
      </c>
      <c r="X39" s="45" t="s">
        <v>339</v>
      </c>
      <c r="Y39" s="45" t="s">
        <v>313</v>
      </c>
      <c r="Z39" s="45" t="s">
        <v>117</v>
      </c>
      <c r="AA39" s="45">
        <v>10</v>
      </c>
      <c r="AB39" s="45" t="str">
        <f>IF(AA39&lt;=$AA$145,"Low quality (≤12)","High quality (&gt;12)")</f>
        <v>Low quality (≤12)</v>
      </c>
      <c r="AC39" s="45" t="s">
        <v>95</v>
      </c>
      <c r="AD39" s="45" t="s">
        <v>95</v>
      </c>
      <c r="AE39" s="45" t="s">
        <v>65</v>
      </c>
      <c r="AF39" s="45" t="s">
        <v>66</v>
      </c>
      <c r="AG39" s="45" t="s">
        <v>67</v>
      </c>
      <c r="AH39" s="45" t="s">
        <v>340</v>
      </c>
      <c r="AI39" s="45" t="s">
        <v>341</v>
      </c>
      <c r="AJ39" s="45" t="s">
        <v>120</v>
      </c>
      <c r="AK39" s="45" t="s">
        <v>101</v>
      </c>
      <c r="AL39" s="45" t="s">
        <v>102</v>
      </c>
      <c r="AM39" s="45" t="s">
        <v>102</v>
      </c>
      <c r="AN39" s="45" t="s">
        <v>342</v>
      </c>
      <c r="AO39" s="45" t="s">
        <v>75</v>
      </c>
      <c r="AP39" s="45" t="s">
        <v>75</v>
      </c>
      <c r="AQ39" s="45" t="s">
        <v>76</v>
      </c>
      <c r="AR39" s="45" t="s">
        <v>77</v>
      </c>
      <c r="AS39" s="45" t="s">
        <v>343</v>
      </c>
      <c r="AT39" s="45" t="s">
        <v>106</v>
      </c>
      <c r="AU39" s="45" t="s">
        <v>107</v>
      </c>
      <c r="AV39" s="45">
        <v>1</v>
      </c>
      <c r="AW39" s="45" t="s">
        <v>134</v>
      </c>
      <c r="AX39" s="45" t="s">
        <v>135</v>
      </c>
      <c r="AZ39" s="49">
        <v>3.214285714285714</v>
      </c>
      <c r="BA39" s="49">
        <v>0.35479047877662917</v>
      </c>
      <c r="BB39" s="49">
        <v>29.120377437089743</v>
      </c>
      <c r="BC39" s="45" t="s">
        <v>134</v>
      </c>
      <c r="BD39" s="45" t="s">
        <v>85</v>
      </c>
      <c r="BE39" s="45" t="s">
        <v>136</v>
      </c>
      <c r="BF39" s="45" t="s">
        <v>137</v>
      </c>
      <c r="BG39" s="45" t="s">
        <v>135</v>
      </c>
      <c r="BH39" s="50">
        <v>3.214285714285714</v>
      </c>
      <c r="BI39" s="50">
        <v>0.35479047877662917</v>
      </c>
      <c r="BJ39" s="50">
        <v>29.120377437089743</v>
      </c>
    </row>
    <row r="40" spans="1:62" s="45" customFormat="1" ht="18.649999999999999" customHeight="1" x14ac:dyDescent="0.35">
      <c r="A40" s="45">
        <v>27</v>
      </c>
      <c r="B40" s="45">
        <v>1</v>
      </c>
      <c r="C40" s="45" t="str">
        <f>CONCATENATE(A40,B40)</f>
        <v>271</v>
      </c>
      <c r="D40" s="45" t="s">
        <v>238</v>
      </c>
      <c r="E40" s="45">
        <v>1</v>
      </c>
      <c r="I40" s="45" t="s">
        <v>56</v>
      </c>
      <c r="J40" s="45" t="s">
        <v>239</v>
      </c>
      <c r="K40" s="46">
        <v>22</v>
      </c>
      <c r="L40" s="46">
        <v>104</v>
      </c>
      <c r="M40" s="46">
        <v>1064</v>
      </c>
      <c r="N40" s="46">
        <v>6262</v>
      </c>
      <c r="O40" s="42">
        <f>L40+N40</f>
        <v>6366</v>
      </c>
      <c r="Q40" s="45">
        <v>6366</v>
      </c>
      <c r="R40" s="45" t="s">
        <v>58</v>
      </c>
      <c r="S40" s="45">
        <v>2020</v>
      </c>
      <c r="T40" s="45" t="str">
        <f>CONCATENATE(J40," ","(",S40,")")</f>
        <v>Demakakos et al (2020)</v>
      </c>
      <c r="U40" s="45" t="str">
        <f>CONCATENATE(T40,G40)</f>
        <v>Demakakos et al (2020)</v>
      </c>
      <c r="V40" s="45" t="s">
        <v>240</v>
      </c>
      <c r="W40" s="45" t="s">
        <v>60</v>
      </c>
      <c r="X40" s="45" t="s">
        <v>223</v>
      </c>
      <c r="Y40" s="45" t="s">
        <v>152</v>
      </c>
      <c r="Z40" s="45" t="s">
        <v>117</v>
      </c>
      <c r="AA40" s="45">
        <v>12</v>
      </c>
      <c r="AB40" s="45" t="str">
        <f>IF(AA40&lt;=$AA$145,"Low quality (≤12)","High quality (&gt;12)")</f>
        <v>High quality (&gt;12)</v>
      </c>
      <c r="AC40" s="45" t="s">
        <v>95</v>
      </c>
      <c r="AD40" s="45" t="s">
        <v>95</v>
      </c>
      <c r="AE40" s="45" t="s">
        <v>65</v>
      </c>
      <c r="AF40" s="45" t="s">
        <v>66</v>
      </c>
      <c r="AG40" s="45" t="s">
        <v>67</v>
      </c>
      <c r="AH40" s="45" t="s">
        <v>241</v>
      </c>
      <c r="AI40" s="45" t="s">
        <v>119</v>
      </c>
      <c r="AJ40" s="45" t="s">
        <v>242</v>
      </c>
      <c r="AK40" s="45" t="s">
        <v>101</v>
      </c>
      <c r="AL40" s="45" t="s">
        <v>144</v>
      </c>
      <c r="AM40" s="45" t="s">
        <v>144</v>
      </c>
      <c r="AN40" s="45" t="s">
        <v>243</v>
      </c>
      <c r="AO40" s="45" t="s">
        <v>75</v>
      </c>
      <c r="AP40" s="45" t="s">
        <v>75</v>
      </c>
      <c r="AQ40" s="45" t="s">
        <v>76</v>
      </c>
      <c r="AR40" s="45" t="s">
        <v>77</v>
      </c>
      <c r="AS40" s="45" t="s">
        <v>244</v>
      </c>
      <c r="AT40" s="48" t="s">
        <v>106</v>
      </c>
      <c r="AU40" s="45" t="s">
        <v>107</v>
      </c>
      <c r="AV40" s="45">
        <v>1</v>
      </c>
      <c r="AW40" s="45" t="s">
        <v>81</v>
      </c>
      <c r="AX40" s="45" t="s">
        <v>82</v>
      </c>
      <c r="AY40" s="45" t="s">
        <v>245</v>
      </c>
      <c r="AZ40" s="49">
        <v>1.55</v>
      </c>
      <c r="BA40" s="49">
        <v>1.014</v>
      </c>
      <c r="BB40" s="49">
        <v>2.37</v>
      </c>
      <c r="BC40" s="45" t="s">
        <v>84</v>
      </c>
      <c r="BD40" s="45" t="s">
        <v>85</v>
      </c>
      <c r="BE40" s="45" t="s">
        <v>86</v>
      </c>
      <c r="BF40" s="45" t="s">
        <v>87</v>
      </c>
      <c r="BG40" s="45" t="s">
        <v>88</v>
      </c>
      <c r="BH40" s="52">
        <f>(1-0.5^(SQRT(AZ40)))/(1-0.5^(SQRT(1/AZ40)))</f>
        <v>1.3540574875176359</v>
      </c>
      <c r="BI40" s="52">
        <f>(1-0.5^(SQRT(BA40)))/(1-0.5^(SQRT(1/BA40)))</f>
        <v>1.0096833209615999</v>
      </c>
      <c r="BJ40" s="52">
        <f>(1-0.5^(SQRT(BB40)))/(1-0.5^(SQRT(1/BB40)))</f>
        <v>1.8094815648112592</v>
      </c>
    </row>
    <row r="41" spans="1:62" s="45" customFormat="1" ht="18.649999999999999" customHeight="1" x14ac:dyDescent="0.35">
      <c r="A41" s="45">
        <v>28</v>
      </c>
      <c r="B41" s="45">
        <v>1</v>
      </c>
      <c r="C41" s="45" t="str">
        <f>CONCATENATE(A41,B41)</f>
        <v>281</v>
      </c>
      <c r="D41" s="45" t="s">
        <v>246</v>
      </c>
      <c r="E41" s="45">
        <v>1</v>
      </c>
      <c r="I41" s="45" t="s">
        <v>56</v>
      </c>
      <c r="J41" s="45" t="s">
        <v>247</v>
      </c>
      <c r="K41" s="46">
        <v>13</v>
      </c>
      <c r="L41" s="46">
        <v>246</v>
      </c>
      <c r="M41" s="46">
        <v>326</v>
      </c>
      <c r="N41" s="46">
        <v>13057</v>
      </c>
      <c r="O41" s="42">
        <f>L41+N41</f>
        <v>13303</v>
      </c>
      <c r="Q41" s="45">
        <v>13303</v>
      </c>
      <c r="R41" s="45" t="s">
        <v>113</v>
      </c>
      <c r="S41" s="45">
        <v>2011</v>
      </c>
      <c r="T41" s="45" t="str">
        <f>CONCATENATE(J41," ","(",S41,")")</f>
        <v>Dibben et al (2011)</v>
      </c>
      <c r="U41" s="45" t="str">
        <f>CONCATENATE(T41,G41)</f>
        <v>Dibben et al (2011)</v>
      </c>
      <c r="V41" s="45" t="s">
        <v>248</v>
      </c>
      <c r="W41" s="45" t="s">
        <v>60</v>
      </c>
      <c r="X41" s="45" t="s">
        <v>223</v>
      </c>
      <c r="Y41" s="45" t="s">
        <v>152</v>
      </c>
      <c r="Z41" s="45" t="s">
        <v>117</v>
      </c>
      <c r="AA41" s="45">
        <v>17</v>
      </c>
      <c r="AB41" s="45" t="str">
        <f>IF(AA41&lt;=$AA$145,"Low quality (≤12)","High quality (&gt;12)")</f>
        <v>High quality (&gt;12)</v>
      </c>
      <c r="AC41" s="45" t="s">
        <v>95</v>
      </c>
      <c r="AD41" s="45" t="s">
        <v>95</v>
      </c>
      <c r="AE41" s="45" t="s">
        <v>65</v>
      </c>
      <c r="AF41" s="45" t="s">
        <v>249</v>
      </c>
      <c r="AG41" s="45" t="s">
        <v>72</v>
      </c>
      <c r="AH41" s="45" t="s">
        <v>250</v>
      </c>
      <c r="AI41" s="45" t="s">
        <v>212</v>
      </c>
      <c r="AJ41" s="45" t="s">
        <v>251</v>
      </c>
      <c r="AK41" s="45" t="s">
        <v>101</v>
      </c>
      <c r="AL41" s="45" t="s">
        <v>102</v>
      </c>
      <c r="AM41" s="45" t="s">
        <v>102</v>
      </c>
      <c r="AN41" s="45" t="s">
        <v>252</v>
      </c>
      <c r="AO41" s="48" t="s">
        <v>122</v>
      </c>
      <c r="AP41" s="48" t="s">
        <v>122</v>
      </c>
      <c r="AQ41" s="45" t="s">
        <v>253</v>
      </c>
      <c r="AR41" s="45" t="s">
        <v>77</v>
      </c>
      <c r="AT41" s="45" t="s">
        <v>254</v>
      </c>
      <c r="AU41" s="45" t="s">
        <v>107</v>
      </c>
      <c r="AV41" s="45">
        <v>1</v>
      </c>
      <c r="AW41" s="45" t="s">
        <v>134</v>
      </c>
      <c r="AX41" s="45" t="s">
        <v>135</v>
      </c>
      <c r="AZ41" s="49">
        <v>2.1165768866277621</v>
      </c>
      <c r="BA41" s="49">
        <v>1.233681365358946</v>
      </c>
      <c r="BB41" s="49">
        <v>3.6313247835298395</v>
      </c>
      <c r="BC41" s="45" t="s">
        <v>134</v>
      </c>
      <c r="BD41" s="45" t="s">
        <v>85</v>
      </c>
      <c r="BE41" s="45" t="s">
        <v>136</v>
      </c>
      <c r="BF41" s="45" t="s">
        <v>137</v>
      </c>
      <c r="BG41" s="45" t="s">
        <v>135</v>
      </c>
      <c r="BH41" s="50">
        <v>2.1165768866277621</v>
      </c>
      <c r="BI41" s="50">
        <v>1.233681365358946</v>
      </c>
      <c r="BJ41" s="50">
        <v>3.6313247835298395</v>
      </c>
    </row>
    <row r="42" spans="1:62" s="45" customFormat="1" ht="18.649999999999999" customHeight="1" x14ac:dyDescent="0.35">
      <c r="A42" s="45">
        <v>29</v>
      </c>
      <c r="B42" s="45">
        <v>1</v>
      </c>
      <c r="C42" s="45" t="str">
        <f>CONCATENATE(A42,B42)</f>
        <v>291</v>
      </c>
      <c r="D42" s="45" t="s">
        <v>148</v>
      </c>
      <c r="E42" s="45">
        <v>1</v>
      </c>
      <c r="I42" s="45" t="s">
        <v>56</v>
      </c>
      <c r="J42" s="45" t="s">
        <v>149</v>
      </c>
      <c r="K42" s="46">
        <v>4345</v>
      </c>
      <c r="L42" s="46">
        <v>29058</v>
      </c>
      <c r="M42" s="46">
        <v>656448</v>
      </c>
      <c r="N42" s="46">
        <v>5070942</v>
      </c>
      <c r="O42" s="43">
        <v>5100000</v>
      </c>
      <c r="Q42" s="45">
        <v>5100000</v>
      </c>
      <c r="R42" s="45" t="s">
        <v>1777</v>
      </c>
      <c r="S42" s="45">
        <v>2018</v>
      </c>
      <c r="T42" s="45" t="str">
        <f>CONCATENATE(J42," ","(",S42,")")</f>
        <v>Feodor Nilsson et al (2018)</v>
      </c>
      <c r="U42" s="45" t="str">
        <f>CONCATENATE(T42,G42)</f>
        <v>Feodor Nilsson et al (2018)</v>
      </c>
      <c r="V42" s="45" t="s">
        <v>150</v>
      </c>
      <c r="W42" s="45" t="s">
        <v>60</v>
      </c>
      <c r="X42" s="45" t="s">
        <v>151</v>
      </c>
      <c r="Y42" s="45" t="s">
        <v>152</v>
      </c>
      <c r="Z42" s="45" t="s">
        <v>117</v>
      </c>
      <c r="AA42" s="45">
        <v>13</v>
      </c>
      <c r="AB42" s="45" t="str">
        <f>IF(AA42&lt;=$AA$145,"Low quality (≤12)","High quality (&gt;12)")</f>
        <v>High quality (&gt;12)</v>
      </c>
      <c r="AC42" s="45" t="s">
        <v>95</v>
      </c>
      <c r="AD42" s="45" t="s">
        <v>95</v>
      </c>
      <c r="AE42" s="45" t="s">
        <v>65</v>
      </c>
      <c r="AF42" s="45" t="s">
        <v>96</v>
      </c>
      <c r="AG42" s="45" t="s">
        <v>97</v>
      </c>
      <c r="AH42" s="45" t="s">
        <v>153</v>
      </c>
      <c r="AI42" s="45" t="s">
        <v>119</v>
      </c>
      <c r="AJ42" s="45" t="s">
        <v>154</v>
      </c>
      <c r="AK42" s="45" t="s">
        <v>155</v>
      </c>
      <c r="AL42" s="45" t="s">
        <v>144</v>
      </c>
      <c r="AM42" s="45" t="s">
        <v>144</v>
      </c>
      <c r="AN42" s="45" t="s">
        <v>156</v>
      </c>
      <c r="AO42" s="48" t="s">
        <v>122</v>
      </c>
      <c r="AP42" s="48" t="s">
        <v>122</v>
      </c>
      <c r="AQ42" s="45" t="s">
        <v>76</v>
      </c>
      <c r="AR42" s="45" t="s">
        <v>77</v>
      </c>
      <c r="AS42" s="45" t="s">
        <v>157</v>
      </c>
      <c r="AT42" s="45" t="s">
        <v>106</v>
      </c>
      <c r="AU42" s="45" t="s">
        <v>107</v>
      </c>
      <c r="AV42" s="45">
        <v>1</v>
      </c>
      <c r="AW42" s="45" t="s">
        <v>158</v>
      </c>
      <c r="AX42" s="45" t="s">
        <v>82</v>
      </c>
      <c r="AY42" s="45" t="s">
        <v>159</v>
      </c>
      <c r="AZ42" s="49">
        <v>5.8</v>
      </c>
      <c r="BA42" s="49">
        <v>5.6</v>
      </c>
      <c r="BB42" s="49">
        <v>6</v>
      </c>
      <c r="BC42" s="45" t="s">
        <v>158</v>
      </c>
      <c r="BD42" s="45" t="s">
        <v>158</v>
      </c>
      <c r="BE42" s="45" t="s">
        <v>86</v>
      </c>
      <c r="BF42" s="45" t="s">
        <v>160</v>
      </c>
      <c r="BG42" s="45" t="s">
        <v>82</v>
      </c>
      <c r="BH42" s="50">
        <v>5.8</v>
      </c>
      <c r="BI42" s="50">
        <v>5.6</v>
      </c>
      <c r="BJ42" s="50">
        <v>6</v>
      </c>
    </row>
    <row r="43" spans="1:62" s="45" customFormat="1" ht="18.649999999999999" customHeight="1" x14ac:dyDescent="0.35">
      <c r="A43" s="45">
        <v>30</v>
      </c>
      <c r="B43" s="45">
        <v>1</v>
      </c>
      <c r="C43" s="45" t="str">
        <f>CONCATENATE(A43,B43)</f>
        <v>301</v>
      </c>
      <c r="D43" s="45" t="s">
        <v>582</v>
      </c>
      <c r="E43" s="45">
        <v>1</v>
      </c>
      <c r="I43" s="45" t="s">
        <v>56</v>
      </c>
      <c r="J43" s="45" t="s">
        <v>583</v>
      </c>
      <c r="K43" s="46">
        <v>92</v>
      </c>
      <c r="L43" s="46">
        <v>492</v>
      </c>
      <c r="M43" s="46">
        <f>664-K43</f>
        <v>572</v>
      </c>
      <c r="N43" s="46">
        <f>O43-L43</f>
        <v>5456</v>
      </c>
      <c r="O43" s="43">
        <v>5948</v>
      </c>
      <c r="Q43" s="45">
        <v>5948</v>
      </c>
      <c r="R43" s="45" t="s">
        <v>58</v>
      </c>
      <c r="S43" s="45">
        <v>2020</v>
      </c>
      <c r="T43" s="45" t="str">
        <f>CONCATENATE(J43," ","(",S43,")")</f>
        <v>Fine et al (2020)</v>
      </c>
      <c r="U43" s="45" t="str">
        <f>CONCATENATE(T43,G43)</f>
        <v>Fine et al (2020)</v>
      </c>
      <c r="V43" s="45" t="s">
        <v>584</v>
      </c>
      <c r="W43" s="45" t="s">
        <v>60</v>
      </c>
      <c r="X43" s="45" t="s">
        <v>505</v>
      </c>
      <c r="Y43" s="45" t="s">
        <v>505</v>
      </c>
      <c r="Z43" s="45" t="s">
        <v>505</v>
      </c>
      <c r="AA43" s="45">
        <v>11</v>
      </c>
      <c r="AB43" s="45" t="str">
        <f>IF(AA43&lt;=$AA$145,"Low quality (≤12)","High quality (&gt;12)")</f>
        <v>Low quality (≤12)</v>
      </c>
      <c r="AC43" s="45" t="s">
        <v>95</v>
      </c>
      <c r="AD43" s="45" t="s">
        <v>95</v>
      </c>
      <c r="AE43" s="45" t="s">
        <v>65</v>
      </c>
      <c r="AF43" s="45" t="s">
        <v>96</v>
      </c>
      <c r="AG43" s="45" t="s">
        <v>97</v>
      </c>
      <c r="AH43" s="45" t="s">
        <v>585</v>
      </c>
      <c r="AI43" s="45" t="s">
        <v>212</v>
      </c>
      <c r="AJ43" s="45" t="s">
        <v>586</v>
      </c>
      <c r="AK43" s="45" t="s">
        <v>101</v>
      </c>
      <c r="AL43" s="45" t="s">
        <v>102</v>
      </c>
      <c r="AM43" s="45" t="s">
        <v>102</v>
      </c>
      <c r="AN43" s="45" t="s">
        <v>587</v>
      </c>
      <c r="AO43" s="48" t="s">
        <v>122</v>
      </c>
      <c r="AP43" s="48" t="s">
        <v>122</v>
      </c>
      <c r="AQ43" s="45" t="s">
        <v>76</v>
      </c>
      <c r="AR43" s="45" t="s">
        <v>77</v>
      </c>
      <c r="AS43" s="45" t="s">
        <v>588</v>
      </c>
      <c r="AT43" s="45" t="s">
        <v>106</v>
      </c>
      <c r="AU43" s="45" t="s">
        <v>107</v>
      </c>
      <c r="AV43" s="45">
        <v>1</v>
      </c>
      <c r="AW43" s="45" t="s">
        <v>81</v>
      </c>
      <c r="AX43" s="45" t="s">
        <v>82</v>
      </c>
      <c r="AY43" s="45" t="s">
        <v>589</v>
      </c>
      <c r="AZ43" s="49">
        <v>1.39</v>
      </c>
      <c r="BA43" s="49">
        <v>1.0900000000000001</v>
      </c>
      <c r="BB43" s="49">
        <v>1.78</v>
      </c>
      <c r="BC43" s="45" t="s">
        <v>84</v>
      </c>
      <c r="BD43" s="45" t="s">
        <v>85</v>
      </c>
      <c r="BE43" s="45" t="s">
        <v>86</v>
      </c>
      <c r="BF43" s="45" t="s">
        <v>87</v>
      </c>
      <c r="BG43" s="45" t="s">
        <v>88</v>
      </c>
      <c r="BH43" s="50">
        <v>1.2560496285174889</v>
      </c>
      <c r="BI43" s="50">
        <v>1.0615485338275239</v>
      </c>
      <c r="BJ43" s="50">
        <v>1.4890764297720045</v>
      </c>
    </row>
    <row r="44" spans="1:62" s="45" customFormat="1" ht="18.649999999999999" customHeight="1" x14ac:dyDescent="0.35">
      <c r="A44" s="45">
        <v>33</v>
      </c>
      <c r="B44" s="45">
        <v>1</v>
      </c>
      <c r="C44" s="45" t="str">
        <f>CONCATENATE(A44,B44)</f>
        <v>331</v>
      </c>
      <c r="D44" s="45" t="s">
        <v>208</v>
      </c>
      <c r="E44" s="45">
        <v>1</v>
      </c>
      <c r="I44" s="45" t="s">
        <v>56</v>
      </c>
      <c r="J44" s="45" t="s">
        <v>209</v>
      </c>
      <c r="K44" s="51" t="s">
        <v>1733</v>
      </c>
      <c r="L44" s="51" t="s">
        <v>1733</v>
      </c>
      <c r="M44" s="51" t="s">
        <v>1733</v>
      </c>
      <c r="N44" s="51" t="s">
        <v>1733</v>
      </c>
      <c r="O44" s="43">
        <v>4081</v>
      </c>
      <c r="Q44" s="45">
        <v>4081</v>
      </c>
      <c r="R44" s="45" t="s">
        <v>58</v>
      </c>
      <c r="S44" s="45">
        <v>2013</v>
      </c>
      <c r="T44" s="45" t="str">
        <f>CONCATENATE(J44," ","(",S44,")")</f>
        <v>Hakansson and Berglund (2013)</v>
      </c>
      <c r="U44" s="45" t="str">
        <f>CONCATENATE(T44,G44)</f>
        <v>Hakansson and Berglund (2013)</v>
      </c>
      <c r="V44" s="45" t="s">
        <v>210</v>
      </c>
      <c r="W44" s="45" t="s">
        <v>60</v>
      </c>
      <c r="X44" s="45" t="s">
        <v>203</v>
      </c>
      <c r="Y44" s="45" t="s">
        <v>152</v>
      </c>
      <c r="Z44" s="45" t="s">
        <v>117</v>
      </c>
      <c r="AA44" s="45">
        <v>12</v>
      </c>
      <c r="AB44" s="45" t="str">
        <f>IF(AA44&lt;=$AA$145,"Low quality (≤12)","High quality (&gt;12)")</f>
        <v>High quality (&gt;12)</v>
      </c>
      <c r="AC44" s="45" t="s">
        <v>95</v>
      </c>
      <c r="AD44" s="45" t="s">
        <v>95</v>
      </c>
      <c r="AE44" s="45" t="s">
        <v>65</v>
      </c>
      <c r="AF44" s="45" t="s">
        <v>66</v>
      </c>
      <c r="AG44" s="45" t="s">
        <v>67</v>
      </c>
      <c r="AH44" s="45" t="s">
        <v>211</v>
      </c>
      <c r="AI44" s="45" t="s">
        <v>212</v>
      </c>
      <c r="AJ44" s="45" t="s">
        <v>120</v>
      </c>
      <c r="AK44" s="45" t="s">
        <v>101</v>
      </c>
      <c r="AL44" s="45" t="s">
        <v>121</v>
      </c>
      <c r="AM44" s="45" t="s">
        <v>121</v>
      </c>
      <c r="AN44" s="45" t="s">
        <v>213</v>
      </c>
      <c r="AO44" s="45" t="s">
        <v>75</v>
      </c>
      <c r="AP44" s="45" t="s">
        <v>75</v>
      </c>
      <c r="AQ44" s="45" t="s">
        <v>76</v>
      </c>
      <c r="AR44" s="45" t="s">
        <v>77</v>
      </c>
      <c r="AS44" s="45" t="s">
        <v>214</v>
      </c>
      <c r="AT44" s="45" t="s">
        <v>106</v>
      </c>
      <c r="AU44" s="45" t="s">
        <v>107</v>
      </c>
      <c r="AV44" s="45">
        <v>1</v>
      </c>
      <c r="AW44" s="45" t="s">
        <v>81</v>
      </c>
      <c r="AX44" s="45" t="s">
        <v>82</v>
      </c>
      <c r="AY44" s="45" t="s">
        <v>215</v>
      </c>
      <c r="AZ44" s="49">
        <v>0.71</v>
      </c>
      <c r="BA44" s="49">
        <v>0.48</v>
      </c>
      <c r="BB44" s="49">
        <v>1.03</v>
      </c>
      <c r="BC44" s="45" t="s">
        <v>84</v>
      </c>
      <c r="BD44" s="45" t="s">
        <v>85</v>
      </c>
      <c r="BE44" s="45" t="s">
        <v>86</v>
      </c>
      <c r="BF44" s="45" t="s">
        <v>87</v>
      </c>
      <c r="BG44" s="45" t="s">
        <v>88</v>
      </c>
      <c r="BH44" s="50">
        <v>0.78893109082409463</v>
      </c>
      <c r="BI44" s="50">
        <v>0.60313188571092713</v>
      </c>
      <c r="BJ44" s="50">
        <v>1.0206997223910785</v>
      </c>
    </row>
    <row r="45" spans="1:62" s="45" customFormat="1" ht="18.649999999999999" customHeight="1" x14ac:dyDescent="0.35">
      <c r="A45" s="45">
        <v>34</v>
      </c>
      <c r="B45" s="45">
        <v>1</v>
      </c>
      <c r="C45" s="45" t="str">
        <f>CONCATENATE(A45,B45)</f>
        <v>341</v>
      </c>
      <c r="D45" s="45" t="s">
        <v>255</v>
      </c>
      <c r="E45" s="45">
        <v>1</v>
      </c>
      <c r="G45" s="45" t="s">
        <v>200</v>
      </c>
      <c r="I45" s="45" t="s">
        <v>56</v>
      </c>
      <c r="J45" s="45" t="s">
        <v>256</v>
      </c>
      <c r="K45" s="53">
        <v>48</v>
      </c>
      <c r="L45" s="53">
        <v>277</v>
      </c>
      <c r="M45" s="53">
        <v>1128</v>
      </c>
      <c r="N45" s="53">
        <v>10548</v>
      </c>
      <c r="O45" s="43">
        <f>SUM(L45,N45)</f>
        <v>10825</v>
      </c>
      <c r="Q45" s="45">
        <v>10825</v>
      </c>
      <c r="R45" s="45" t="s">
        <v>113</v>
      </c>
      <c r="S45" s="45">
        <v>2006</v>
      </c>
      <c r="T45" s="45" t="str">
        <f>CONCATENATE(J45," ","(",S45,")")</f>
        <v>Haw, Hawton and Casey (2006)</v>
      </c>
      <c r="U45" s="45" t="str">
        <f>CONCATENATE(T45,G45)</f>
        <v>Haw, Hawton and Casey (2006); Males and Females</v>
      </c>
      <c r="V45" s="45" t="s">
        <v>257</v>
      </c>
      <c r="W45" s="45" t="s">
        <v>60</v>
      </c>
      <c r="X45" s="45" t="s">
        <v>223</v>
      </c>
      <c r="Y45" s="45" t="s">
        <v>152</v>
      </c>
      <c r="Z45" s="45" t="s">
        <v>117</v>
      </c>
      <c r="AA45" s="45">
        <v>9</v>
      </c>
      <c r="AB45" s="45" t="str">
        <f>IF(AA45&lt;=$AA$145,"Low quality (≤12)","High quality (&gt;12)")</f>
        <v>Low quality (≤12)</v>
      </c>
      <c r="AC45" s="45" t="s">
        <v>95</v>
      </c>
      <c r="AD45" s="45" t="s">
        <v>95</v>
      </c>
      <c r="AE45" s="45" t="s">
        <v>65</v>
      </c>
      <c r="AF45" s="45" t="s">
        <v>96</v>
      </c>
      <c r="AG45" s="45" t="s">
        <v>97</v>
      </c>
      <c r="AH45" s="45" t="s">
        <v>258</v>
      </c>
      <c r="AI45" s="45" t="s">
        <v>233</v>
      </c>
      <c r="AJ45" s="45" t="s">
        <v>259</v>
      </c>
      <c r="AK45" s="45" t="s">
        <v>101</v>
      </c>
      <c r="AL45" s="45" t="s">
        <v>102</v>
      </c>
      <c r="AM45" s="45" t="s">
        <v>102</v>
      </c>
      <c r="AN45" s="45" t="s">
        <v>122</v>
      </c>
      <c r="AO45" s="48" t="s">
        <v>122</v>
      </c>
      <c r="AP45" s="48" t="s">
        <v>122</v>
      </c>
      <c r="AQ45" s="45" t="s">
        <v>76</v>
      </c>
      <c r="AR45" s="45" t="s">
        <v>77</v>
      </c>
      <c r="AS45" s="45" t="s">
        <v>260</v>
      </c>
      <c r="AT45" s="45" t="s">
        <v>106</v>
      </c>
      <c r="AU45" s="45" t="s">
        <v>107</v>
      </c>
      <c r="AV45" s="45">
        <v>1</v>
      </c>
      <c r="AW45" s="45" t="s">
        <v>188</v>
      </c>
      <c r="AX45" s="45" t="s">
        <v>82</v>
      </c>
      <c r="AZ45" s="49">
        <v>1.79</v>
      </c>
      <c r="BA45" s="49">
        <v>1.3</v>
      </c>
      <c r="BB45" s="49">
        <v>2.4</v>
      </c>
      <c r="BC45" s="45" t="s">
        <v>134</v>
      </c>
      <c r="BD45" s="45" t="s">
        <v>85</v>
      </c>
      <c r="BE45" s="45" t="s">
        <v>136</v>
      </c>
      <c r="BF45" s="45" t="s">
        <v>137</v>
      </c>
      <c r="BG45" s="45" t="s">
        <v>88</v>
      </c>
      <c r="BH45" s="52">
        <f>(1-0.5^(SQRT(AZ45)))/(1-0.5^(SQRT(1/AZ45)))</f>
        <v>1.4948033006992418</v>
      </c>
      <c r="BI45" s="52">
        <f>(1-0.5^(SQRT(BA45)))/(1-0.5^(SQRT(1/BA45)))</f>
        <v>1.1992701292249968</v>
      </c>
      <c r="BJ45" s="52">
        <f>(1-0.5^(SQRT(BB45)))/(1-0.5^(SQRT(1/BB45)))</f>
        <v>1.8249199189893099</v>
      </c>
    </row>
    <row r="46" spans="1:62" s="45" customFormat="1" ht="18.649999999999999" customHeight="1" x14ac:dyDescent="0.35">
      <c r="A46" s="45">
        <v>34</v>
      </c>
      <c r="B46" s="45">
        <v>2</v>
      </c>
      <c r="C46" s="45" t="str">
        <f>CONCATENATE(A46,B46)</f>
        <v>342</v>
      </c>
      <c r="D46" s="45" t="s">
        <v>255</v>
      </c>
      <c r="E46" s="45">
        <v>0</v>
      </c>
      <c r="G46" s="45" t="s">
        <v>197</v>
      </c>
      <c r="I46" s="45" t="s">
        <v>180</v>
      </c>
      <c r="J46" s="45" t="s">
        <v>256</v>
      </c>
      <c r="K46" s="53">
        <v>42</v>
      </c>
      <c r="L46" s="53">
        <v>230</v>
      </c>
      <c r="M46" s="53">
        <v>578</v>
      </c>
      <c r="N46" s="53">
        <v>4256</v>
      </c>
      <c r="O46" s="43">
        <f>SUM(L46,N46)</f>
        <v>4486</v>
      </c>
      <c r="Q46" s="45">
        <v>4486</v>
      </c>
      <c r="R46" s="45" t="s">
        <v>58</v>
      </c>
      <c r="S46" s="45">
        <v>2006</v>
      </c>
      <c r="T46" s="45" t="str">
        <f>CONCATENATE(J46," ","(",S46,")")</f>
        <v>Haw, Hawton and Casey (2006)</v>
      </c>
      <c r="U46" s="45" t="str">
        <f>CONCATENATE(T46,G46)</f>
        <v>Haw, Hawton and Casey (2006); Males</v>
      </c>
      <c r="V46" s="45" t="s">
        <v>257</v>
      </c>
      <c r="W46" s="45" t="s">
        <v>60</v>
      </c>
      <c r="X46" s="45" t="s">
        <v>223</v>
      </c>
      <c r="Y46" s="45" t="s">
        <v>152</v>
      </c>
      <c r="Z46" s="45" t="s">
        <v>117</v>
      </c>
      <c r="AA46" s="45">
        <v>9</v>
      </c>
      <c r="AB46" s="45" t="str">
        <f>IF(AA46&lt;=$AA$145,"Low quality (≤12)","High quality (&gt;12)")</f>
        <v>Low quality (≤12)</v>
      </c>
      <c r="AC46" s="45" t="s">
        <v>95</v>
      </c>
      <c r="AD46" s="45" t="s">
        <v>95</v>
      </c>
      <c r="AE46" s="45" t="s">
        <v>65</v>
      </c>
      <c r="AF46" s="45" t="s">
        <v>96</v>
      </c>
      <c r="AG46" s="45" t="s">
        <v>97</v>
      </c>
      <c r="AH46" s="45" t="s">
        <v>258</v>
      </c>
      <c r="AI46" s="45" t="s">
        <v>233</v>
      </c>
      <c r="AJ46" s="45" t="s">
        <v>259</v>
      </c>
      <c r="AK46" s="45" t="s">
        <v>101</v>
      </c>
      <c r="AL46" s="45" t="s">
        <v>102</v>
      </c>
      <c r="AM46" s="45" t="s">
        <v>102</v>
      </c>
      <c r="AN46" s="45" t="s">
        <v>122</v>
      </c>
      <c r="AO46" s="48" t="s">
        <v>122</v>
      </c>
      <c r="AP46" s="48" t="s">
        <v>122</v>
      </c>
      <c r="AQ46" s="45" t="s">
        <v>76</v>
      </c>
      <c r="AR46" s="45" t="s">
        <v>77</v>
      </c>
      <c r="AS46" s="45" t="s">
        <v>260</v>
      </c>
      <c r="AT46" s="45" t="s">
        <v>106</v>
      </c>
      <c r="AU46" s="45" t="s">
        <v>107</v>
      </c>
      <c r="AV46" s="45">
        <v>1</v>
      </c>
      <c r="AW46" s="45" t="s">
        <v>188</v>
      </c>
      <c r="AX46" s="45" t="s">
        <v>82</v>
      </c>
      <c r="AZ46" s="49">
        <v>1.49</v>
      </c>
      <c r="BA46" s="49">
        <v>1.1000000000000001</v>
      </c>
      <c r="BB46" s="49">
        <v>2</v>
      </c>
      <c r="BC46" s="45" t="s">
        <v>134</v>
      </c>
      <c r="BD46" s="45" t="s">
        <v>85</v>
      </c>
      <c r="BE46" s="45" t="s">
        <v>136</v>
      </c>
      <c r="BF46" s="45" t="s">
        <v>137</v>
      </c>
      <c r="BG46" s="45" t="s">
        <v>88</v>
      </c>
      <c r="BH46" s="52">
        <f>(1-0.5^(SQRT(AZ46)))/(1-0.5^(SQRT(1/AZ46)))</f>
        <v>1.31772385473985</v>
      </c>
      <c r="BI46" s="52">
        <f>(1-0.5^(SQRT(BA46)))/(1-0.5^(SQRT(1/BA46)))</f>
        <v>1.0682876908390824</v>
      </c>
      <c r="BJ46" s="52">
        <f>(1-0.5^(SQRT(BB46)))/(1-0.5^(SQRT(1/BB46)))</f>
        <v>1.6125473265360659</v>
      </c>
    </row>
    <row r="47" spans="1:62" s="45" customFormat="1" ht="18.649999999999999" customHeight="1" x14ac:dyDescent="0.35">
      <c r="A47" s="45">
        <v>34</v>
      </c>
      <c r="B47" s="45">
        <v>3</v>
      </c>
      <c r="C47" s="45" t="str">
        <f>CONCATENATE(A47,B47)</f>
        <v>343</v>
      </c>
      <c r="D47" s="45" t="s">
        <v>255</v>
      </c>
      <c r="E47" s="45">
        <v>0</v>
      </c>
      <c r="G47" s="45" t="s">
        <v>198</v>
      </c>
      <c r="I47" s="45" t="s">
        <v>1774</v>
      </c>
      <c r="J47" s="45" t="s">
        <v>256</v>
      </c>
      <c r="K47" s="53">
        <v>6</v>
      </c>
      <c r="L47" s="53">
        <v>47</v>
      </c>
      <c r="M47" s="53">
        <v>550</v>
      </c>
      <c r="N47" s="53">
        <v>6292</v>
      </c>
      <c r="O47" s="43">
        <f>SUM(L47,N47)</f>
        <v>6339</v>
      </c>
      <c r="Q47" s="45">
        <v>6339</v>
      </c>
      <c r="R47" s="45" t="s">
        <v>58</v>
      </c>
      <c r="S47" s="45">
        <v>2006</v>
      </c>
      <c r="T47" s="45" t="str">
        <f>CONCATENATE(J47," ","(",S47,")")</f>
        <v>Haw, Hawton and Casey (2006)</v>
      </c>
      <c r="U47" s="45" t="str">
        <f>CONCATENATE(T47,G47)</f>
        <v>Haw, Hawton and Casey (2006); Females</v>
      </c>
      <c r="V47" s="45" t="s">
        <v>257</v>
      </c>
      <c r="W47" s="45" t="s">
        <v>60</v>
      </c>
      <c r="X47" s="45" t="s">
        <v>223</v>
      </c>
      <c r="Y47" s="45" t="s">
        <v>152</v>
      </c>
      <c r="Z47" s="45" t="s">
        <v>117</v>
      </c>
      <c r="AA47" s="45">
        <v>9</v>
      </c>
      <c r="AB47" s="45" t="str">
        <f>IF(AA47&lt;=$AA$145,"Low quality (≤12)","High quality (&gt;12)")</f>
        <v>Low quality (≤12)</v>
      </c>
      <c r="AC47" s="45" t="s">
        <v>95</v>
      </c>
      <c r="AD47" s="45" t="s">
        <v>95</v>
      </c>
      <c r="AE47" s="45" t="s">
        <v>65</v>
      </c>
      <c r="AF47" s="45" t="s">
        <v>96</v>
      </c>
      <c r="AG47" s="45" t="s">
        <v>97</v>
      </c>
      <c r="AH47" s="45" t="s">
        <v>258</v>
      </c>
      <c r="AI47" s="45" t="s">
        <v>233</v>
      </c>
      <c r="AJ47" s="45" t="s">
        <v>259</v>
      </c>
      <c r="AK47" s="45" t="s">
        <v>101</v>
      </c>
      <c r="AL47" s="45" t="s">
        <v>102</v>
      </c>
      <c r="AM47" s="45" t="s">
        <v>102</v>
      </c>
      <c r="AN47" s="45" t="s">
        <v>122</v>
      </c>
      <c r="AO47" s="48" t="s">
        <v>122</v>
      </c>
      <c r="AP47" s="48" t="s">
        <v>122</v>
      </c>
      <c r="AQ47" s="45" t="s">
        <v>76</v>
      </c>
      <c r="AR47" s="45" t="s">
        <v>77</v>
      </c>
      <c r="AS47" s="45" t="s">
        <v>260</v>
      </c>
      <c r="AT47" s="45" t="s">
        <v>106</v>
      </c>
      <c r="AU47" s="45" t="s">
        <v>107</v>
      </c>
      <c r="AV47" s="45">
        <v>1</v>
      </c>
      <c r="AW47" s="45" t="s">
        <v>188</v>
      </c>
      <c r="AX47" s="45" t="s">
        <v>82</v>
      </c>
      <c r="AZ47" s="49">
        <v>1.38</v>
      </c>
      <c r="BA47" s="49">
        <v>0.6</v>
      </c>
      <c r="BB47" s="49">
        <v>3.1</v>
      </c>
      <c r="BC47" s="45" t="s">
        <v>134</v>
      </c>
      <c r="BD47" s="45" t="s">
        <v>85</v>
      </c>
      <c r="BE47" s="45" t="s">
        <v>136</v>
      </c>
      <c r="BF47" s="45" t="s">
        <v>137</v>
      </c>
      <c r="BG47" s="45" t="s">
        <v>88</v>
      </c>
      <c r="BH47" s="52">
        <f>(1-0.5^(SQRT(AZ47)))/(1-0.5^(SQRT(1/AZ47)))</f>
        <v>1.2498020351806729</v>
      </c>
      <c r="BI47" s="52">
        <f>(1-0.5^(SQRT(BA47)))/(1-0.5^(SQRT(1/BA47)))</f>
        <v>0.70256445728368466</v>
      </c>
      <c r="BJ47" s="52">
        <f>(1-0.5^(SQRT(BB47)))/(1-0.5^(SQRT(1/BB47)))</f>
        <v>2.1660246022278007</v>
      </c>
    </row>
    <row r="48" spans="1:62" s="45" customFormat="1" ht="18.649999999999999" customHeight="1" x14ac:dyDescent="0.35">
      <c r="A48" s="45">
        <v>35</v>
      </c>
      <c r="B48" s="45">
        <v>1</v>
      </c>
      <c r="C48" s="45" t="str">
        <f>CONCATENATE(A48,B48)</f>
        <v>351</v>
      </c>
      <c r="D48" s="45" t="s">
        <v>590</v>
      </c>
      <c r="E48" s="45">
        <v>1</v>
      </c>
      <c r="I48" s="45" t="s">
        <v>56</v>
      </c>
      <c r="J48" s="45" t="s">
        <v>591</v>
      </c>
      <c r="K48" s="53">
        <v>41</v>
      </c>
      <c r="L48" s="53">
        <v>292</v>
      </c>
      <c r="M48" s="51" t="s">
        <v>1733</v>
      </c>
      <c r="N48" s="53">
        <v>1570000</v>
      </c>
      <c r="O48" s="43">
        <f>L48+N48</f>
        <v>1570292</v>
      </c>
      <c r="Q48" s="45">
        <v>1570292</v>
      </c>
      <c r="R48" s="45" t="s">
        <v>1776</v>
      </c>
      <c r="S48" s="45">
        <v>2015</v>
      </c>
      <c r="T48" s="45" t="str">
        <f>CONCATENATE(J48," ","(",S48,")")</f>
        <v>Henwood, Byrne and Scriber (2015)</v>
      </c>
      <c r="U48" s="45" t="str">
        <f>CONCATENATE(T48,G48)</f>
        <v>Henwood, Byrne and Scriber (2015)</v>
      </c>
      <c r="V48" s="45" t="s">
        <v>592</v>
      </c>
      <c r="W48" s="45" t="s">
        <v>60</v>
      </c>
      <c r="X48" s="45" t="s">
        <v>505</v>
      </c>
      <c r="Y48" s="45" t="s">
        <v>505</v>
      </c>
      <c r="Z48" s="45" t="s">
        <v>505</v>
      </c>
      <c r="AA48" s="45">
        <v>12</v>
      </c>
      <c r="AB48" s="45" t="str">
        <f>IF(AA48&lt;=$AA$145,"Low quality (≤12)","High quality (&gt;12)")</f>
        <v>High quality (&gt;12)</v>
      </c>
      <c r="AC48" s="45" t="s">
        <v>95</v>
      </c>
      <c r="AD48" s="45" t="s">
        <v>95</v>
      </c>
      <c r="AE48" s="45" t="s">
        <v>65</v>
      </c>
      <c r="AF48" s="45" t="s">
        <v>96</v>
      </c>
      <c r="AG48" s="45" t="s">
        <v>97</v>
      </c>
      <c r="AH48" s="45" t="s">
        <v>399</v>
      </c>
      <c r="AI48" s="45" t="s">
        <v>119</v>
      </c>
      <c r="AJ48" s="45" t="s">
        <v>593</v>
      </c>
      <c r="AK48" s="45" t="s">
        <v>101</v>
      </c>
      <c r="AL48" s="45" t="s">
        <v>144</v>
      </c>
      <c r="AM48" s="45" t="s">
        <v>144</v>
      </c>
      <c r="AN48" s="45" t="s">
        <v>122</v>
      </c>
      <c r="AO48" s="48" t="s">
        <v>122</v>
      </c>
      <c r="AP48" s="48" t="s">
        <v>122</v>
      </c>
      <c r="AQ48" s="45" t="s">
        <v>177</v>
      </c>
      <c r="AR48" s="45" t="s">
        <v>177</v>
      </c>
      <c r="AS48" s="45" t="s">
        <v>594</v>
      </c>
      <c r="AT48" s="45" t="s">
        <v>106</v>
      </c>
      <c r="AU48" s="45" t="s">
        <v>107</v>
      </c>
      <c r="AV48" s="45">
        <v>1</v>
      </c>
      <c r="AW48" s="45" t="s">
        <v>81</v>
      </c>
      <c r="AX48" s="45" t="s">
        <v>82</v>
      </c>
      <c r="AY48" s="45" t="s">
        <v>528</v>
      </c>
      <c r="AZ48" s="49">
        <v>4.5999999999999996</v>
      </c>
      <c r="BA48" s="49">
        <v>1.6</v>
      </c>
      <c r="BB48" s="49">
        <v>13.2</v>
      </c>
      <c r="BC48" s="45" t="s">
        <v>84</v>
      </c>
      <c r="BD48" s="45" t="s">
        <v>85</v>
      </c>
      <c r="BE48" s="45" t="s">
        <v>136</v>
      </c>
      <c r="BF48" s="45" t="s">
        <v>160</v>
      </c>
      <c r="BG48" s="45" t="s">
        <v>88</v>
      </c>
      <c r="BH48" s="50">
        <v>2.8022687365030938</v>
      </c>
      <c r="BI48" s="50">
        <v>1.3839700082583661</v>
      </c>
      <c r="BJ48" s="50">
        <v>5.2934424614079401</v>
      </c>
    </row>
    <row r="49" spans="1:62" s="45" customFormat="1" ht="18.649999999999999" customHeight="1" x14ac:dyDescent="0.35">
      <c r="A49" s="45">
        <v>37</v>
      </c>
      <c r="B49" s="45">
        <v>1</v>
      </c>
      <c r="C49" s="45" t="str">
        <f>CONCATENATE(A49,B49)</f>
        <v>371</v>
      </c>
      <c r="D49" s="45" t="s">
        <v>595</v>
      </c>
      <c r="E49" s="45">
        <v>1</v>
      </c>
      <c r="I49" s="45" t="s">
        <v>56</v>
      </c>
      <c r="J49" s="45" t="s">
        <v>596</v>
      </c>
      <c r="K49" s="46">
        <v>67</v>
      </c>
      <c r="L49" s="46">
        <v>6472</v>
      </c>
      <c r="M49" s="46">
        <v>6568</v>
      </c>
      <c r="N49" s="46">
        <v>1401577</v>
      </c>
      <c r="O49" s="43">
        <v>1408049</v>
      </c>
      <c r="Q49" s="45">
        <v>1408049</v>
      </c>
      <c r="R49" s="45" t="s">
        <v>1776</v>
      </c>
      <c r="S49" s="45">
        <v>1994</v>
      </c>
      <c r="T49" s="45" t="str">
        <f>CONCATENATE(J49," ","(",S49,")")</f>
        <v>Hibbs et al (1994)</v>
      </c>
      <c r="U49" s="45" t="str">
        <f>CONCATENATE(T49,G49)</f>
        <v>Hibbs et al (1994)</v>
      </c>
      <c r="V49" s="45" t="s">
        <v>597</v>
      </c>
      <c r="W49" s="45" t="s">
        <v>60</v>
      </c>
      <c r="X49" s="45" t="s">
        <v>505</v>
      </c>
      <c r="Y49" s="45" t="s">
        <v>505</v>
      </c>
      <c r="Z49" s="45" t="s">
        <v>505</v>
      </c>
      <c r="AA49" s="45">
        <v>14</v>
      </c>
      <c r="AB49" s="45" t="str">
        <f>IF(AA49&lt;=$AA$145,"Low quality (≤12)","High quality (&gt;12)")</f>
        <v>High quality (&gt;12)</v>
      </c>
      <c r="AC49" s="45" t="s">
        <v>95</v>
      </c>
      <c r="AD49" s="45" t="s">
        <v>95</v>
      </c>
      <c r="AE49" s="45" t="s">
        <v>65</v>
      </c>
      <c r="AF49" s="45" t="s">
        <v>66</v>
      </c>
      <c r="AG49" s="45" t="s">
        <v>67</v>
      </c>
      <c r="AH49" s="45" t="s">
        <v>598</v>
      </c>
      <c r="AI49" s="45" t="s">
        <v>119</v>
      </c>
      <c r="AJ49" s="45" t="s">
        <v>599</v>
      </c>
      <c r="AK49" s="45" t="s">
        <v>101</v>
      </c>
      <c r="AL49" s="45" t="s">
        <v>102</v>
      </c>
      <c r="AM49" s="45" t="s">
        <v>102</v>
      </c>
      <c r="AN49" s="45" t="s">
        <v>600</v>
      </c>
      <c r="AO49" s="45" t="s">
        <v>75</v>
      </c>
      <c r="AP49" s="45" t="s">
        <v>75</v>
      </c>
      <c r="AQ49" s="45" t="s">
        <v>601</v>
      </c>
      <c r="AR49" s="45" t="s">
        <v>177</v>
      </c>
      <c r="AS49" s="45" t="s">
        <v>602</v>
      </c>
      <c r="AT49" s="45" t="s">
        <v>106</v>
      </c>
      <c r="AU49" s="45" t="s">
        <v>107</v>
      </c>
      <c r="AV49" s="45">
        <v>1</v>
      </c>
      <c r="AW49" s="45" t="s">
        <v>84</v>
      </c>
      <c r="AX49" s="45" t="s">
        <v>82</v>
      </c>
      <c r="AY49" s="45" t="s">
        <v>159</v>
      </c>
      <c r="AZ49" s="49">
        <v>3.5</v>
      </c>
      <c r="BA49" s="49">
        <v>2.8</v>
      </c>
      <c r="BB49" s="49">
        <v>4.5</v>
      </c>
      <c r="BC49" s="45" t="s">
        <v>84</v>
      </c>
      <c r="BD49" s="45" t="s">
        <v>85</v>
      </c>
      <c r="BE49" s="45" t="s">
        <v>86</v>
      </c>
      <c r="BF49" s="45" t="s">
        <v>160</v>
      </c>
      <c r="BG49" s="45" t="s">
        <v>82</v>
      </c>
      <c r="BH49" s="50">
        <v>3.5</v>
      </c>
      <c r="BI49" s="50">
        <v>2.8</v>
      </c>
      <c r="BJ49" s="50">
        <v>4.5</v>
      </c>
    </row>
    <row r="50" spans="1:62" s="45" customFormat="1" ht="18.649999999999999" customHeight="1" x14ac:dyDescent="0.35">
      <c r="A50" s="45">
        <v>38</v>
      </c>
      <c r="B50" s="45">
        <v>1</v>
      </c>
      <c r="C50" s="45" t="str">
        <f>CONCATENATE(A50,B50)</f>
        <v>381</v>
      </c>
      <c r="D50" s="45" t="s">
        <v>370</v>
      </c>
      <c r="E50" s="45">
        <v>1</v>
      </c>
      <c r="I50" s="45" t="s">
        <v>56</v>
      </c>
      <c r="J50" s="45" t="s">
        <v>371</v>
      </c>
      <c r="K50" s="53">
        <v>40</v>
      </c>
      <c r="L50" s="53">
        <v>375</v>
      </c>
      <c r="M50" s="51" t="s">
        <v>1733</v>
      </c>
      <c r="N50" s="56">
        <v>33800000</v>
      </c>
      <c r="O50" s="41">
        <f>L50+N50</f>
        <v>33800375</v>
      </c>
      <c r="P50" s="45" t="s">
        <v>1734</v>
      </c>
      <c r="Q50" s="45">
        <v>33800375</v>
      </c>
      <c r="R50" s="45" t="s">
        <v>1778</v>
      </c>
      <c r="S50" s="45">
        <v>2017</v>
      </c>
      <c r="T50" s="45" t="str">
        <f>CONCATENATE(J50," ","(",S50,")")</f>
        <v>Honer et al (2017)</v>
      </c>
      <c r="U50" s="45" t="str">
        <f>CONCATENATE(T50,G50)</f>
        <v>Honer et al (2017)</v>
      </c>
      <c r="V50" s="45" t="s">
        <v>372</v>
      </c>
      <c r="W50" s="45" t="s">
        <v>60</v>
      </c>
      <c r="X50" s="45" t="s">
        <v>365</v>
      </c>
      <c r="Y50" s="45" t="s">
        <v>365</v>
      </c>
      <c r="Z50" s="45" t="s">
        <v>365</v>
      </c>
      <c r="AA50" s="45">
        <v>14</v>
      </c>
      <c r="AB50" s="45" t="str">
        <f>IF(AA50&lt;=$AA$145,"Low quality (≤12)","High quality (&gt;12)")</f>
        <v>High quality (&gt;12)</v>
      </c>
      <c r="AC50" s="45" t="s">
        <v>95</v>
      </c>
      <c r="AD50" s="45" t="s">
        <v>95</v>
      </c>
      <c r="AE50" s="45" t="s">
        <v>65</v>
      </c>
      <c r="AF50" s="45" t="s">
        <v>66</v>
      </c>
      <c r="AG50" s="45" t="s">
        <v>67</v>
      </c>
      <c r="AH50" s="45" t="s">
        <v>373</v>
      </c>
      <c r="AI50" s="45" t="s">
        <v>119</v>
      </c>
      <c r="AJ50" s="45" t="s">
        <v>374</v>
      </c>
      <c r="AK50" s="45" t="s">
        <v>101</v>
      </c>
      <c r="AL50" s="45" t="s">
        <v>102</v>
      </c>
      <c r="AM50" s="45" t="s">
        <v>102</v>
      </c>
      <c r="AN50" s="45" t="s">
        <v>275</v>
      </c>
      <c r="AO50" s="45" t="s">
        <v>75</v>
      </c>
      <c r="AP50" s="45" t="s">
        <v>75</v>
      </c>
      <c r="AQ50" s="45" t="s">
        <v>375</v>
      </c>
      <c r="AR50" s="45" t="s">
        <v>177</v>
      </c>
      <c r="AS50" s="45" t="s">
        <v>158</v>
      </c>
      <c r="AT50" s="45" t="s">
        <v>106</v>
      </c>
      <c r="AU50" s="45" t="s">
        <v>107</v>
      </c>
      <c r="AV50" s="45">
        <v>1</v>
      </c>
      <c r="AW50" s="45" t="s">
        <v>158</v>
      </c>
      <c r="AX50" s="45" t="s">
        <v>82</v>
      </c>
      <c r="AY50" s="45" t="s">
        <v>178</v>
      </c>
      <c r="AZ50" s="49">
        <v>8.43</v>
      </c>
      <c r="BA50" s="49">
        <v>6.19</v>
      </c>
      <c r="BB50" s="49">
        <v>11.5</v>
      </c>
      <c r="BC50" s="45" t="s">
        <v>158</v>
      </c>
      <c r="BD50" s="45" t="s">
        <v>158</v>
      </c>
      <c r="BE50" s="45" t="s">
        <v>86</v>
      </c>
      <c r="BF50" s="45" t="s">
        <v>87</v>
      </c>
      <c r="BG50" s="45" t="s">
        <v>82</v>
      </c>
      <c r="BH50" s="50">
        <v>8.43</v>
      </c>
      <c r="BI50" s="50">
        <v>6.19</v>
      </c>
      <c r="BJ50" s="50">
        <v>11.5</v>
      </c>
    </row>
    <row r="51" spans="1:62" s="45" customFormat="1" ht="18.649999999999999" customHeight="1" x14ac:dyDescent="0.35">
      <c r="A51" s="45">
        <v>39</v>
      </c>
      <c r="B51" s="45">
        <v>1</v>
      </c>
      <c r="C51" s="45" t="str">
        <f>CONCATENATE(A51,B51)</f>
        <v>391</v>
      </c>
      <c r="D51" s="45" t="s">
        <v>376</v>
      </c>
      <c r="E51" s="45">
        <v>1</v>
      </c>
      <c r="G51" s="45" t="s">
        <v>377</v>
      </c>
      <c r="I51" s="45" t="s">
        <v>180</v>
      </c>
      <c r="J51" s="45" t="s">
        <v>378</v>
      </c>
      <c r="K51" s="51" t="s">
        <v>1733</v>
      </c>
      <c r="L51" s="53">
        <v>1046</v>
      </c>
      <c r="M51" s="51" t="s">
        <v>1733</v>
      </c>
      <c r="N51" s="56">
        <v>196000</v>
      </c>
      <c r="O51" s="41">
        <f>L51+N51</f>
        <v>197046</v>
      </c>
      <c r="P51" s="45" t="s">
        <v>1740</v>
      </c>
      <c r="Q51" s="45">
        <v>197046</v>
      </c>
      <c r="R51" s="45" t="s">
        <v>163</v>
      </c>
      <c r="S51" s="45">
        <v>2000</v>
      </c>
      <c r="T51" s="45" t="str">
        <f>CONCATENATE(J51," ","(",S51,")")</f>
        <v>Hwang (2000)</v>
      </c>
      <c r="U51" s="45" t="str">
        <f>CONCATENATE(T51,G51)</f>
        <v>Hwang (2000); Males aged 18-24</v>
      </c>
      <c r="V51" s="45" t="s">
        <v>379</v>
      </c>
      <c r="W51" s="45" t="s">
        <v>60</v>
      </c>
      <c r="X51" s="45" t="s">
        <v>365</v>
      </c>
      <c r="Y51" s="45" t="s">
        <v>365</v>
      </c>
      <c r="Z51" s="45" t="s">
        <v>365</v>
      </c>
      <c r="AA51" s="45">
        <v>13</v>
      </c>
      <c r="AB51" s="45" t="str">
        <f>IF(AA51&lt;=$AA$145,"Low quality (≤12)","High quality (&gt;12)")</f>
        <v>High quality (&gt;12)</v>
      </c>
      <c r="AC51" s="45" t="s">
        <v>95</v>
      </c>
      <c r="AD51" s="45" t="s">
        <v>95</v>
      </c>
      <c r="AE51" s="45" t="s">
        <v>65</v>
      </c>
      <c r="AF51" s="45" t="s">
        <v>96</v>
      </c>
      <c r="AG51" s="45" t="s">
        <v>97</v>
      </c>
      <c r="AH51" s="45" t="s">
        <v>380</v>
      </c>
      <c r="AI51" s="45" t="s">
        <v>119</v>
      </c>
      <c r="AJ51" s="45" t="s">
        <v>381</v>
      </c>
      <c r="AK51" s="45" t="s">
        <v>155</v>
      </c>
      <c r="AL51" s="45" t="s">
        <v>121</v>
      </c>
      <c r="AM51" s="45" t="s">
        <v>121</v>
      </c>
      <c r="AN51" s="45" t="s">
        <v>122</v>
      </c>
      <c r="AO51" s="48" t="s">
        <v>122</v>
      </c>
      <c r="AP51" s="48" t="s">
        <v>122</v>
      </c>
      <c r="AQ51" s="45" t="s">
        <v>177</v>
      </c>
      <c r="AR51" s="45" t="s">
        <v>177</v>
      </c>
      <c r="AS51" s="45" t="s">
        <v>382</v>
      </c>
      <c r="AT51" s="45" t="s">
        <v>106</v>
      </c>
      <c r="AU51" s="45" t="s">
        <v>107</v>
      </c>
      <c r="AV51" s="45">
        <v>1</v>
      </c>
      <c r="AW51" s="45" t="s">
        <v>134</v>
      </c>
      <c r="AX51" s="45" t="s">
        <v>82</v>
      </c>
      <c r="AZ51" s="49">
        <v>8.3000000000000007</v>
      </c>
      <c r="BA51" s="49">
        <v>4.4000000000000004</v>
      </c>
      <c r="BB51" s="49">
        <v>15.6</v>
      </c>
      <c r="BC51" s="45" t="s">
        <v>134</v>
      </c>
      <c r="BD51" s="45" t="s">
        <v>85</v>
      </c>
      <c r="BE51" s="45" t="s">
        <v>136</v>
      </c>
      <c r="BF51" s="45" t="s">
        <v>137</v>
      </c>
      <c r="BG51" s="45" t="s">
        <v>82</v>
      </c>
      <c r="BH51" s="50">
        <v>8.3000000000000007</v>
      </c>
      <c r="BI51" s="50">
        <v>4.4000000000000004</v>
      </c>
      <c r="BJ51" s="50">
        <v>15.6</v>
      </c>
    </row>
    <row r="52" spans="1:62" s="45" customFormat="1" ht="18.649999999999999" customHeight="1" x14ac:dyDescent="0.35">
      <c r="A52" s="45">
        <v>39</v>
      </c>
      <c r="B52" s="45">
        <v>2</v>
      </c>
      <c r="C52" s="45" t="str">
        <f>CONCATENATE(A52,B52)</f>
        <v>392</v>
      </c>
      <c r="D52" s="45" t="s">
        <v>383</v>
      </c>
      <c r="E52" s="45">
        <v>1</v>
      </c>
      <c r="G52" s="45" t="s">
        <v>384</v>
      </c>
      <c r="I52" s="45" t="s">
        <v>180</v>
      </c>
      <c r="J52" s="45" t="s">
        <v>378</v>
      </c>
      <c r="K52" s="51" t="s">
        <v>1733</v>
      </c>
      <c r="L52" s="53">
        <v>6413</v>
      </c>
      <c r="M52" s="51" t="s">
        <v>1733</v>
      </c>
      <c r="N52" s="56">
        <v>646000</v>
      </c>
      <c r="O52" s="41">
        <f>L52+N52</f>
        <v>652413</v>
      </c>
      <c r="P52" s="45" t="s">
        <v>1741</v>
      </c>
      <c r="Q52" s="54">
        <v>652413</v>
      </c>
      <c r="R52" s="45" t="s">
        <v>171</v>
      </c>
      <c r="S52" s="45">
        <v>2000</v>
      </c>
      <c r="T52" s="45" t="str">
        <f>CONCATENATE(J52," ","(",S52,")")</f>
        <v>Hwang (2000)</v>
      </c>
      <c r="U52" s="45" t="str">
        <f>CONCATENATE(T52,G52)</f>
        <v>Hwang (2000); Males aged 25-44</v>
      </c>
      <c r="V52" s="45" t="s">
        <v>379</v>
      </c>
      <c r="W52" s="45" t="s">
        <v>60</v>
      </c>
      <c r="X52" s="45" t="s">
        <v>365</v>
      </c>
      <c r="Y52" s="45" t="s">
        <v>365</v>
      </c>
      <c r="Z52" s="45" t="s">
        <v>365</v>
      </c>
      <c r="AA52" s="45">
        <v>13</v>
      </c>
      <c r="AB52" s="45" t="str">
        <f>IF(AA52&lt;=$AA$145,"Low quality (≤12)","High quality (&gt;12)")</f>
        <v>High quality (&gt;12)</v>
      </c>
      <c r="AC52" s="45" t="s">
        <v>95</v>
      </c>
      <c r="AD52" s="45" t="s">
        <v>95</v>
      </c>
      <c r="AE52" s="45" t="s">
        <v>65</v>
      </c>
      <c r="AF52" s="45" t="s">
        <v>96</v>
      </c>
      <c r="AG52" s="45" t="s">
        <v>97</v>
      </c>
      <c r="AH52" s="45" t="s">
        <v>380</v>
      </c>
      <c r="AI52" s="45" t="s">
        <v>119</v>
      </c>
      <c r="AJ52" s="45" t="s">
        <v>381</v>
      </c>
      <c r="AK52" s="45" t="s">
        <v>155</v>
      </c>
      <c r="AL52" s="45" t="s">
        <v>121</v>
      </c>
      <c r="AM52" s="45" t="s">
        <v>121</v>
      </c>
      <c r="AN52" s="45" t="s">
        <v>122</v>
      </c>
      <c r="AO52" s="48" t="s">
        <v>122</v>
      </c>
      <c r="AP52" s="48" t="s">
        <v>122</v>
      </c>
      <c r="AQ52" s="45" t="s">
        <v>177</v>
      </c>
      <c r="AR52" s="45" t="s">
        <v>177</v>
      </c>
      <c r="AS52" s="45" t="s">
        <v>382</v>
      </c>
      <c r="AT52" s="48" t="s">
        <v>106</v>
      </c>
      <c r="AU52" s="45" t="s">
        <v>107</v>
      </c>
      <c r="AV52" s="45">
        <v>1</v>
      </c>
      <c r="AW52" s="45" t="s">
        <v>134</v>
      </c>
      <c r="AX52" s="45" t="s">
        <v>82</v>
      </c>
      <c r="AZ52" s="49">
        <v>3.7</v>
      </c>
      <c r="BA52" s="49">
        <v>3</v>
      </c>
      <c r="BB52" s="49">
        <v>4.5999999999999996</v>
      </c>
      <c r="BC52" s="45" t="s">
        <v>134</v>
      </c>
      <c r="BD52" s="45" t="s">
        <v>85</v>
      </c>
      <c r="BE52" s="45" t="s">
        <v>136</v>
      </c>
      <c r="BF52" s="45" t="s">
        <v>137</v>
      </c>
      <c r="BG52" s="45" t="s">
        <v>82</v>
      </c>
      <c r="BH52" s="50">
        <v>3.7</v>
      </c>
      <c r="BI52" s="50">
        <v>3</v>
      </c>
      <c r="BJ52" s="50">
        <v>4.5999999999999996</v>
      </c>
    </row>
    <row r="53" spans="1:62" s="45" customFormat="1" ht="18.649999999999999" customHeight="1" x14ac:dyDescent="0.35">
      <c r="A53" s="45">
        <v>39</v>
      </c>
      <c r="B53" s="45">
        <v>3</v>
      </c>
      <c r="C53" s="45" t="str">
        <f>CONCATENATE(A53,B53)</f>
        <v>393</v>
      </c>
      <c r="D53" s="45" t="s">
        <v>385</v>
      </c>
      <c r="E53" s="45">
        <v>1</v>
      </c>
      <c r="G53" s="45" t="s">
        <v>386</v>
      </c>
      <c r="I53" s="45" t="s">
        <v>180</v>
      </c>
      <c r="J53" s="45" t="s">
        <v>378</v>
      </c>
      <c r="K53" s="51" t="s">
        <v>1733</v>
      </c>
      <c r="L53" s="53">
        <v>1580</v>
      </c>
      <c r="M53" s="51" t="s">
        <v>1733</v>
      </c>
      <c r="N53" s="56">
        <v>308000</v>
      </c>
      <c r="O53" s="41">
        <f>L53+N53</f>
        <v>309580</v>
      </c>
      <c r="P53" s="45" t="s">
        <v>1742</v>
      </c>
      <c r="Q53" s="45">
        <v>309580</v>
      </c>
      <c r="R53" s="45" t="s">
        <v>163</v>
      </c>
      <c r="S53" s="45">
        <v>2000</v>
      </c>
      <c r="T53" s="45" t="str">
        <f>CONCATENATE(J53," ","(",S53,")")</f>
        <v>Hwang (2000)</v>
      </c>
      <c r="U53" s="45" t="str">
        <f>CONCATENATE(T53,G53)</f>
        <v>Hwang (2000); Males aged 45-64</v>
      </c>
      <c r="V53" s="45" t="s">
        <v>379</v>
      </c>
      <c r="W53" s="45" t="s">
        <v>60</v>
      </c>
      <c r="X53" s="45" t="s">
        <v>365</v>
      </c>
      <c r="Y53" s="45" t="s">
        <v>365</v>
      </c>
      <c r="Z53" s="45" t="s">
        <v>365</v>
      </c>
      <c r="AA53" s="45">
        <v>13</v>
      </c>
      <c r="AB53" s="45" t="str">
        <f>IF(AA53&lt;=$AA$145,"Low quality (≤12)","High quality (&gt;12)")</f>
        <v>High quality (&gt;12)</v>
      </c>
      <c r="AC53" s="45" t="s">
        <v>95</v>
      </c>
      <c r="AD53" s="45" t="s">
        <v>95</v>
      </c>
      <c r="AE53" s="45" t="s">
        <v>65</v>
      </c>
      <c r="AF53" s="45" t="s">
        <v>96</v>
      </c>
      <c r="AG53" s="45" t="s">
        <v>97</v>
      </c>
      <c r="AH53" s="45" t="s">
        <v>380</v>
      </c>
      <c r="AI53" s="45" t="s">
        <v>119</v>
      </c>
      <c r="AJ53" s="45" t="s">
        <v>381</v>
      </c>
      <c r="AK53" s="45" t="s">
        <v>155</v>
      </c>
      <c r="AL53" s="45" t="s">
        <v>121</v>
      </c>
      <c r="AM53" s="45" t="s">
        <v>121</v>
      </c>
      <c r="AN53" s="45" t="s">
        <v>122</v>
      </c>
      <c r="AO53" s="48" t="s">
        <v>122</v>
      </c>
      <c r="AP53" s="48" t="s">
        <v>122</v>
      </c>
      <c r="AQ53" s="45" t="s">
        <v>177</v>
      </c>
      <c r="AR53" s="45" t="s">
        <v>177</v>
      </c>
      <c r="AS53" s="45" t="s">
        <v>382</v>
      </c>
      <c r="AT53" s="48" t="s">
        <v>106</v>
      </c>
      <c r="AU53" s="45" t="s">
        <v>107</v>
      </c>
      <c r="AV53" s="45">
        <v>1</v>
      </c>
      <c r="AW53" s="45" t="s">
        <v>134</v>
      </c>
      <c r="AX53" s="45" t="s">
        <v>82</v>
      </c>
      <c r="AZ53" s="49">
        <v>2.2999999999999998</v>
      </c>
      <c r="BA53" s="49">
        <v>1.8</v>
      </c>
      <c r="BB53" s="49">
        <v>3</v>
      </c>
      <c r="BC53" s="45" t="s">
        <v>134</v>
      </c>
      <c r="BD53" s="45" t="s">
        <v>85</v>
      </c>
      <c r="BE53" s="45" t="s">
        <v>136</v>
      </c>
      <c r="BF53" s="45" t="s">
        <v>137</v>
      </c>
      <c r="BG53" s="45" t="s">
        <v>82</v>
      </c>
      <c r="BH53" s="50">
        <v>2.2999999999999998</v>
      </c>
      <c r="BI53" s="50">
        <v>1.8</v>
      </c>
      <c r="BJ53" s="50">
        <v>3</v>
      </c>
    </row>
    <row r="54" spans="1:62" s="45" customFormat="1" ht="18.649999999999999" customHeight="1" x14ac:dyDescent="0.35">
      <c r="A54" s="45">
        <v>40</v>
      </c>
      <c r="B54" s="45">
        <v>1</v>
      </c>
      <c r="C54" s="45" t="str">
        <f>CONCATENATE(A54,B54)</f>
        <v>401</v>
      </c>
      <c r="D54" s="45" t="s">
        <v>387</v>
      </c>
      <c r="E54" s="45">
        <v>1</v>
      </c>
      <c r="G54" s="45" t="s">
        <v>197</v>
      </c>
      <c r="I54" s="45" t="s">
        <v>180</v>
      </c>
      <c r="J54" s="45" t="s">
        <v>388</v>
      </c>
      <c r="K54" s="53">
        <v>2359</v>
      </c>
      <c r="L54" s="53">
        <v>10500</v>
      </c>
      <c r="M54" s="51" t="s">
        <v>1733</v>
      </c>
      <c r="N54" s="56">
        <v>14078838</v>
      </c>
      <c r="O54" s="59">
        <v>14078838</v>
      </c>
      <c r="P54" s="45" t="s">
        <v>1735</v>
      </c>
      <c r="Q54" s="45">
        <v>14078838</v>
      </c>
      <c r="R54" s="45" t="s">
        <v>1778</v>
      </c>
      <c r="S54" s="45">
        <v>2009</v>
      </c>
      <c r="T54" s="45" t="str">
        <f>CONCATENATE(J54," ","(",S54,")")</f>
        <v>Hwang et al (2009)</v>
      </c>
      <c r="U54" s="45" t="str">
        <f>CONCATENATE(T54,G54)</f>
        <v>Hwang et al (2009); Males</v>
      </c>
      <c r="V54" s="45" t="s">
        <v>389</v>
      </c>
      <c r="W54" s="45" t="s">
        <v>60</v>
      </c>
      <c r="X54" s="45" t="s">
        <v>365</v>
      </c>
      <c r="Y54" s="45" t="s">
        <v>365</v>
      </c>
      <c r="Z54" s="45" t="s">
        <v>365</v>
      </c>
      <c r="AA54" s="45">
        <v>12</v>
      </c>
      <c r="AB54" s="45" t="str">
        <f>IF(AA54&lt;=$AA$145,"Low quality (≤12)","High quality (&gt;12)")</f>
        <v>High quality (&gt;12)</v>
      </c>
      <c r="AC54" s="45" t="s">
        <v>95</v>
      </c>
      <c r="AD54" s="45" t="s">
        <v>95</v>
      </c>
      <c r="AE54" s="45" t="s">
        <v>65</v>
      </c>
      <c r="AF54" s="45" t="s">
        <v>96</v>
      </c>
      <c r="AG54" s="45" t="s">
        <v>97</v>
      </c>
      <c r="AH54" s="45" t="s">
        <v>390</v>
      </c>
      <c r="AI54" s="45" t="s">
        <v>119</v>
      </c>
      <c r="AJ54" s="45" t="s">
        <v>391</v>
      </c>
      <c r="AK54" s="45" t="s">
        <v>101</v>
      </c>
      <c r="AL54" s="45" t="s">
        <v>102</v>
      </c>
      <c r="AM54" s="45" t="s">
        <v>102</v>
      </c>
      <c r="AN54" s="45" t="s">
        <v>392</v>
      </c>
      <c r="AO54" s="45" t="s">
        <v>75</v>
      </c>
      <c r="AP54" s="45" t="s">
        <v>75</v>
      </c>
      <c r="AQ54" s="45" t="s">
        <v>76</v>
      </c>
      <c r="AR54" s="45" t="s">
        <v>77</v>
      </c>
      <c r="AS54" s="45" t="s">
        <v>393</v>
      </c>
      <c r="AT54" s="45" t="s">
        <v>106</v>
      </c>
      <c r="AU54" s="45" t="s">
        <v>107</v>
      </c>
      <c r="AV54" s="45">
        <v>1</v>
      </c>
      <c r="AW54" s="45" t="s">
        <v>158</v>
      </c>
      <c r="AX54" s="45" t="s">
        <v>82</v>
      </c>
      <c r="AY54" s="45" t="s">
        <v>159</v>
      </c>
      <c r="AZ54" s="49">
        <v>2.0099999999999998</v>
      </c>
      <c r="BA54" s="49">
        <v>1.92</v>
      </c>
      <c r="BB54" s="49">
        <v>2.09</v>
      </c>
      <c r="BC54" s="45" t="s">
        <v>158</v>
      </c>
      <c r="BD54" s="45" t="s">
        <v>158</v>
      </c>
      <c r="BE54" s="45" t="s">
        <v>86</v>
      </c>
      <c r="BF54" s="45" t="s">
        <v>160</v>
      </c>
      <c r="BG54" s="45" t="s">
        <v>82</v>
      </c>
      <c r="BH54" s="50">
        <v>2.0099999999999998</v>
      </c>
      <c r="BI54" s="50">
        <v>1.92</v>
      </c>
      <c r="BJ54" s="50">
        <v>2.09</v>
      </c>
    </row>
    <row r="55" spans="1:62" s="45" customFormat="1" ht="18.649999999999999" customHeight="1" x14ac:dyDescent="0.35">
      <c r="A55" s="45">
        <v>40</v>
      </c>
      <c r="B55" s="45">
        <v>2</v>
      </c>
      <c r="C55" s="45" t="str">
        <f>CONCATENATE(A55,B55)</f>
        <v>402</v>
      </c>
      <c r="D55" s="45" t="s">
        <v>394</v>
      </c>
      <c r="E55" s="45">
        <v>1</v>
      </c>
      <c r="G55" s="45" t="s">
        <v>198</v>
      </c>
      <c r="I55" s="45" t="s">
        <v>1774</v>
      </c>
      <c r="J55" s="45" t="s">
        <v>388</v>
      </c>
      <c r="K55" s="53">
        <v>921</v>
      </c>
      <c r="L55" s="53">
        <v>4600</v>
      </c>
      <c r="M55" s="51" t="s">
        <v>1733</v>
      </c>
      <c r="N55" s="56">
        <v>14459000</v>
      </c>
      <c r="O55" s="41">
        <f>L55+N55</f>
        <v>14463600</v>
      </c>
      <c r="P55" s="45" t="s">
        <v>1736</v>
      </c>
      <c r="Q55" s="45">
        <v>14463600</v>
      </c>
      <c r="R55" s="45" t="s">
        <v>1778</v>
      </c>
      <c r="S55" s="45">
        <v>2009</v>
      </c>
      <c r="T55" s="45" t="str">
        <f>CONCATENATE(J55," ","(",S55,")")</f>
        <v>Hwang et al (2009)</v>
      </c>
      <c r="U55" s="45" t="str">
        <f>CONCATENATE(T55,G55)</f>
        <v>Hwang et al (2009); Females</v>
      </c>
      <c r="V55" s="45" t="s">
        <v>389</v>
      </c>
      <c r="W55" s="45" t="s">
        <v>60</v>
      </c>
      <c r="X55" s="45" t="s">
        <v>365</v>
      </c>
      <c r="Y55" s="45" t="s">
        <v>365</v>
      </c>
      <c r="Z55" s="45" t="s">
        <v>365</v>
      </c>
      <c r="AA55" s="45">
        <v>12</v>
      </c>
      <c r="AB55" s="45" t="str">
        <f>IF(AA55&lt;=$AA$145,"Low quality (≤12)","High quality (&gt;12)")</f>
        <v>High quality (&gt;12)</v>
      </c>
      <c r="AC55" s="45" t="s">
        <v>95</v>
      </c>
      <c r="AD55" s="45" t="s">
        <v>95</v>
      </c>
      <c r="AE55" s="45" t="s">
        <v>65</v>
      </c>
      <c r="AF55" s="45" t="s">
        <v>96</v>
      </c>
      <c r="AG55" s="45" t="s">
        <v>97</v>
      </c>
      <c r="AH55" s="45" t="s">
        <v>390</v>
      </c>
      <c r="AI55" s="45" t="s">
        <v>119</v>
      </c>
      <c r="AJ55" s="45" t="s">
        <v>391</v>
      </c>
      <c r="AK55" s="45" t="s">
        <v>101</v>
      </c>
      <c r="AL55" s="45" t="s">
        <v>102</v>
      </c>
      <c r="AM55" s="45" t="s">
        <v>102</v>
      </c>
      <c r="AN55" s="45" t="s">
        <v>392</v>
      </c>
      <c r="AO55" s="45" t="s">
        <v>75</v>
      </c>
      <c r="AP55" s="45" t="s">
        <v>75</v>
      </c>
      <c r="AQ55" s="45" t="s">
        <v>76</v>
      </c>
      <c r="AR55" s="45" t="s">
        <v>77</v>
      </c>
      <c r="AS55" s="45" t="s">
        <v>395</v>
      </c>
      <c r="AT55" s="45" t="s">
        <v>106</v>
      </c>
      <c r="AU55" s="45" t="s">
        <v>107</v>
      </c>
      <c r="AV55" s="45">
        <v>1</v>
      </c>
      <c r="AW55" s="45" t="s">
        <v>158</v>
      </c>
      <c r="AX55" s="45" t="s">
        <v>82</v>
      </c>
      <c r="AY55" s="45" t="s">
        <v>159</v>
      </c>
      <c r="AZ55" s="49">
        <v>1.79</v>
      </c>
      <c r="BA55" s="49">
        <v>1.66</v>
      </c>
      <c r="BB55" s="49">
        <v>1.94</v>
      </c>
      <c r="BC55" s="45" t="s">
        <v>158</v>
      </c>
      <c r="BD55" s="45" t="s">
        <v>158</v>
      </c>
      <c r="BE55" s="45" t="s">
        <v>86</v>
      </c>
      <c r="BF55" s="45" t="s">
        <v>160</v>
      </c>
      <c r="BG55" s="45" t="s">
        <v>82</v>
      </c>
      <c r="BH55" s="50">
        <v>1.79</v>
      </c>
      <c r="BI55" s="50">
        <v>1.66</v>
      </c>
      <c r="BJ55" s="50">
        <v>1.94</v>
      </c>
    </row>
    <row r="56" spans="1:62" s="45" customFormat="1" ht="18.649999999999999" customHeight="1" x14ac:dyDescent="0.35">
      <c r="A56" s="45">
        <v>41</v>
      </c>
      <c r="B56" s="45">
        <v>1</v>
      </c>
      <c r="C56" s="45" t="str">
        <f>CONCATENATE(A56,B56)</f>
        <v>411</v>
      </c>
      <c r="D56" s="45" t="s">
        <v>603</v>
      </c>
      <c r="E56" s="45">
        <v>1</v>
      </c>
      <c r="G56" s="45" t="s">
        <v>377</v>
      </c>
      <c r="I56" s="45" t="s">
        <v>180</v>
      </c>
      <c r="J56" s="45" t="s">
        <v>388</v>
      </c>
      <c r="K56" s="51" t="s">
        <v>1733</v>
      </c>
      <c r="L56" s="51" t="s">
        <v>1733</v>
      </c>
      <c r="M56" s="51" t="s">
        <v>1733</v>
      </c>
      <c r="N56" s="56">
        <v>1027000</v>
      </c>
      <c r="O56" s="41">
        <f>N56</f>
        <v>1027000</v>
      </c>
      <c r="P56" s="45" t="s">
        <v>1743</v>
      </c>
      <c r="Q56" s="54">
        <v>1027000</v>
      </c>
      <c r="R56" s="45" t="s">
        <v>1776</v>
      </c>
      <c r="S56" s="45">
        <v>1997</v>
      </c>
      <c r="T56" s="45" t="str">
        <f>CONCATENATE(J56," ","(",S56,")")</f>
        <v>Hwang et al (1997)</v>
      </c>
      <c r="U56" s="45" t="str">
        <f>CONCATENATE(T56,G56)</f>
        <v>Hwang et al (1997); Males aged 18-24</v>
      </c>
      <c r="V56" s="45" t="s">
        <v>604</v>
      </c>
      <c r="W56" s="45" t="s">
        <v>60</v>
      </c>
      <c r="X56" s="45" t="s">
        <v>505</v>
      </c>
      <c r="Y56" s="45" t="s">
        <v>505</v>
      </c>
      <c r="Z56" s="45" t="s">
        <v>505</v>
      </c>
      <c r="AA56" s="45">
        <v>8</v>
      </c>
      <c r="AB56" s="45" t="str">
        <f>IF(AA56&lt;=$AA$145,"Low quality (≤12)","High quality (&gt;12)")</f>
        <v>Low quality (≤12)</v>
      </c>
      <c r="AC56" s="45" t="s">
        <v>95</v>
      </c>
      <c r="AD56" s="45" t="s">
        <v>95</v>
      </c>
      <c r="AE56" s="45" t="s">
        <v>65</v>
      </c>
      <c r="AF56" s="45" t="s">
        <v>96</v>
      </c>
      <c r="AG56" s="45" t="s">
        <v>97</v>
      </c>
      <c r="AH56" s="45" t="s">
        <v>605</v>
      </c>
      <c r="AI56" s="45" t="s">
        <v>119</v>
      </c>
      <c r="AJ56" s="45" t="s">
        <v>606</v>
      </c>
      <c r="AK56" s="45" t="s">
        <v>101</v>
      </c>
      <c r="AL56" s="45" t="s">
        <v>102</v>
      </c>
      <c r="AM56" s="45" t="s">
        <v>102</v>
      </c>
      <c r="AN56" s="45" t="s">
        <v>607</v>
      </c>
      <c r="AO56" s="45" t="s">
        <v>75</v>
      </c>
      <c r="AP56" s="45" t="s">
        <v>75</v>
      </c>
      <c r="AQ56" s="45" t="s">
        <v>177</v>
      </c>
      <c r="AR56" s="45" t="s">
        <v>177</v>
      </c>
      <c r="AS56" s="45" t="s">
        <v>608</v>
      </c>
      <c r="AT56" s="45" t="s">
        <v>106</v>
      </c>
      <c r="AU56" s="45" t="s">
        <v>107</v>
      </c>
      <c r="AV56" s="45">
        <v>1</v>
      </c>
      <c r="AW56" s="45" t="s">
        <v>158</v>
      </c>
      <c r="AX56" s="45" t="s">
        <v>82</v>
      </c>
      <c r="AY56" s="45" t="s">
        <v>528</v>
      </c>
      <c r="AZ56" s="49">
        <v>5.9</v>
      </c>
      <c r="BA56" s="49">
        <v>2.1</v>
      </c>
      <c r="BB56" s="49">
        <v>17</v>
      </c>
      <c r="BC56" s="45" t="s">
        <v>158</v>
      </c>
      <c r="BD56" s="45" t="s">
        <v>158</v>
      </c>
      <c r="BE56" s="45" t="s">
        <v>136</v>
      </c>
      <c r="BF56" s="45" t="s">
        <v>160</v>
      </c>
      <c r="BG56" s="45" t="s">
        <v>82</v>
      </c>
      <c r="BH56" s="50">
        <v>5.9</v>
      </c>
      <c r="BI56" s="50">
        <v>2.1</v>
      </c>
      <c r="BJ56" s="50">
        <v>17</v>
      </c>
    </row>
    <row r="57" spans="1:62" s="45" customFormat="1" ht="18.649999999999999" customHeight="1" x14ac:dyDescent="0.35">
      <c r="A57" s="45">
        <v>41</v>
      </c>
      <c r="B57" s="45">
        <v>2</v>
      </c>
      <c r="C57" s="45" t="str">
        <f>CONCATENATE(A57,B57)</f>
        <v>412</v>
      </c>
      <c r="D57" s="45" t="s">
        <v>609</v>
      </c>
      <c r="E57" s="45">
        <v>1</v>
      </c>
      <c r="G57" s="45" t="s">
        <v>384</v>
      </c>
      <c r="I57" s="45" t="s">
        <v>180</v>
      </c>
      <c r="J57" s="45" t="s">
        <v>388</v>
      </c>
      <c r="K57" s="51" t="s">
        <v>1733</v>
      </c>
      <c r="L57" s="51" t="s">
        <v>1733</v>
      </c>
      <c r="M57" s="51" t="s">
        <v>1733</v>
      </c>
      <c r="N57" s="56">
        <v>2018145</v>
      </c>
      <c r="O57" s="41">
        <f>N57</f>
        <v>2018145</v>
      </c>
      <c r="P57" s="45" t="s">
        <v>1744</v>
      </c>
      <c r="Q57" s="45">
        <v>2018145</v>
      </c>
      <c r="R57" s="45" t="s">
        <v>1776</v>
      </c>
      <c r="S57" s="45">
        <v>1997</v>
      </c>
      <c r="T57" s="45" t="str">
        <f>CONCATENATE(J57," ","(",S57,")")</f>
        <v>Hwang et al (1997)</v>
      </c>
      <c r="U57" s="45" t="str">
        <f>CONCATENATE(T57,G57)</f>
        <v>Hwang et al (1997); Males aged 25-44</v>
      </c>
      <c r="V57" s="45" t="s">
        <v>604</v>
      </c>
      <c r="W57" s="45" t="s">
        <v>60</v>
      </c>
      <c r="X57" s="45" t="s">
        <v>505</v>
      </c>
      <c r="Y57" s="45" t="s">
        <v>505</v>
      </c>
      <c r="Z57" s="45" t="s">
        <v>505</v>
      </c>
      <c r="AA57" s="45">
        <v>8</v>
      </c>
      <c r="AB57" s="45" t="str">
        <f>IF(AA57&lt;=$AA$145,"Low quality (≤12)","High quality (&gt;12)")</f>
        <v>Low quality (≤12)</v>
      </c>
      <c r="AC57" s="45" t="s">
        <v>95</v>
      </c>
      <c r="AD57" s="45" t="s">
        <v>95</v>
      </c>
      <c r="AE57" s="45" t="s">
        <v>65</v>
      </c>
      <c r="AF57" s="45" t="s">
        <v>96</v>
      </c>
      <c r="AG57" s="45" t="s">
        <v>97</v>
      </c>
      <c r="AH57" s="45" t="s">
        <v>605</v>
      </c>
      <c r="AI57" s="45" t="s">
        <v>119</v>
      </c>
      <c r="AJ57" s="45" t="s">
        <v>606</v>
      </c>
      <c r="AK57" s="45" t="s">
        <v>101</v>
      </c>
      <c r="AL57" s="45" t="s">
        <v>102</v>
      </c>
      <c r="AM57" s="45" t="s">
        <v>102</v>
      </c>
      <c r="AN57" s="45" t="s">
        <v>607</v>
      </c>
      <c r="AO57" s="45" t="s">
        <v>75</v>
      </c>
      <c r="AP57" s="45" t="s">
        <v>75</v>
      </c>
      <c r="AQ57" s="45" t="s">
        <v>177</v>
      </c>
      <c r="AR57" s="45" t="s">
        <v>177</v>
      </c>
      <c r="AS57" s="45" t="s">
        <v>608</v>
      </c>
      <c r="AT57" s="45" t="s">
        <v>106</v>
      </c>
      <c r="AU57" s="45" t="s">
        <v>107</v>
      </c>
      <c r="AV57" s="45">
        <v>1</v>
      </c>
      <c r="AW57" s="45" t="s">
        <v>158</v>
      </c>
      <c r="AX57" s="45" t="s">
        <v>82</v>
      </c>
      <c r="AY57" s="45" t="s">
        <v>528</v>
      </c>
      <c r="AZ57" s="49">
        <v>3</v>
      </c>
      <c r="BA57" s="49">
        <v>2.6</v>
      </c>
      <c r="BB57" s="49">
        <v>3.5</v>
      </c>
      <c r="BC57" s="45" t="s">
        <v>158</v>
      </c>
      <c r="BD57" s="45" t="s">
        <v>158</v>
      </c>
      <c r="BE57" s="45" t="s">
        <v>136</v>
      </c>
      <c r="BF57" s="45" t="s">
        <v>160</v>
      </c>
      <c r="BG57" s="45" t="s">
        <v>82</v>
      </c>
      <c r="BH57" s="50">
        <v>3</v>
      </c>
      <c r="BI57" s="50">
        <v>2.6</v>
      </c>
      <c r="BJ57" s="50">
        <v>3.5</v>
      </c>
    </row>
    <row r="58" spans="1:62" s="45" customFormat="1" ht="18.649999999999999" customHeight="1" x14ac:dyDescent="0.35">
      <c r="A58" s="45">
        <v>41</v>
      </c>
      <c r="B58" s="45">
        <v>3</v>
      </c>
      <c r="C58" s="45" t="str">
        <f>CONCATENATE(A58,B58)</f>
        <v>413</v>
      </c>
      <c r="D58" s="45" t="s">
        <v>610</v>
      </c>
      <c r="E58" s="45">
        <v>1</v>
      </c>
      <c r="G58" s="45" t="s">
        <v>386</v>
      </c>
      <c r="I58" s="45" t="s">
        <v>180</v>
      </c>
      <c r="J58" s="45" t="s">
        <v>388</v>
      </c>
      <c r="K58" s="51" t="s">
        <v>1733</v>
      </c>
      <c r="L58" s="51" t="s">
        <v>1733</v>
      </c>
      <c r="M58" s="51" t="s">
        <v>1733</v>
      </c>
      <c r="N58" s="56">
        <v>2623588</v>
      </c>
      <c r="O58" s="41">
        <f>N58</f>
        <v>2623588</v>
      </c>
      <c r="P58" s="45" t="s">
        <v>1745</v>
      </c>
      <c r="Q58" s="45">
        <v>2623588</v>
      </c>
      <c r="R58" s="45" t="s">
        <v>1776</v>
      </c>
      <c r="S58" s="45">
        <v>1997</v>
      </c>
      <c r="T58" s="45" t="str">
        <f>CONCATENATE(J58," ","(",S58,")")</f>
        <v>Hwang et al (1997)</v>
      </c>
      <c r="U58" s="45" t="str">
        <f>CONCATENATE(T58,G58)</f>
        <v>Hwang et al (1997); Males aged 45-64</v>
      </c>
      <c r="V58" s="45" t="s">
        <v>604</v>
      </c>
      <c r="W58" s="45" t="s">
        <v>60</v>
      </c>
      <c r="X58" s="45" t="s">
        <v>505</v>
      </c>
      <c r="Y58" s="45" t="s">
        <v>505</v>
      </c>
      <c r="Z58" s="45" t="s">
        <v>505</v>
      </c>
      <c r="AA58" s="45">
        <v>8</v>
      </c>
      <c r="AB58" s="45" t="str">
        <f>IF(AA58&lt;=$AA$145,"Low quality (≤12)","High quality (&gt;12)")</f>
        <v>Low quality (≤12)</v>
      </c>
      <c r="AC58" s="45" t="s">
        <v>95</v>
      </c>
      <c r="AD58" s="45" t="s">
        <v>95</v>
      </c>
      <c r="AE58" s="45" t="s">
        <v>65</v>
      </c>
      <c r="AF58" s="45" t="s">
        <v>96</v>
      </c>
      <c r="AG58" s="45" t="s">
        <v>97</v>
      </c>
      <c r="AH58" s="45" t="s">
        <v>605</v>
      </c>
      <c r="AI58" s="45" t="s">
        <v>119</v>
      </c>
      <c r="AJ58" s="45" t="s">
        <v>606</v>
      </c>
      <c r="AK58" s="45" t="s">
        <v>101</v>
      </c>
      <c r="AL58" s="45" t="s">
        <v>102</v>
      </c>
      <c r="AM58" s="45" t="s">
        <v>102</v>
      </c>
      <c r="AN58" s="45" t="s">
        <v>607</v>
      </c>
      <c r="AO58" s="45" t="s">
        <v>75</v>
      </c>
      <c r="AP58" s="45" t="s">
        <v>75</v>
      </c>
      <c r="AQ58" s="45" t="s">
        <v>177</v>
      </c>
      <c r="AR58" s="45" t="s">
        <v>177</v>
      </c>
      <c r="AS58" s="45" t="s">
        <v>608</v>
      </c>
      <c r="AT58" s="45" t="s">
        <v>106</v>
      </c>
      <c r="AU58" s="45" t="s">
        <v>107</v>
      </c>
      <c r="AV58" s="45">
        <v>1</v>
      </c>
      <c r="AW58" s="45" t="s">
        <v>158</v>
      </c>
      <c r="AX58" s="45" t="s">
        <v>82</v>
      </c>
      <c r="AY58" s="45" t="s">
        <v>528</v>
      </c>
      <c r="AZ58" s="49">
        <v>1.6</v>
      </c>
      <c r="BA58" s="49">
        <v>1.3</v>
      </c>
      <c r="BB58" s="49">
        <v>1.8</v>
      </c>
      <c r="BC58" s="45" t="s">
        <v>158</v>
      </c>
      <c r="BD58" s="45" t="s">
        <v>158</v>
      </c>
      <c r="BE58" s="45" t="s">
        <v>136</v>
      </c>
      <c r="BF58" s="45" t="s">
        <v>160</v>
      </c>
      <c r="BG58" s="45" t="s">
        <v>82</v>
      </c>
      <c r="BH58" s="50">
        <v>1.6</v>
      </c>
      <c r="BI58" s="50">
        <v>1.3</v>
      </c>
      <c r="BJ58" s="50">
        <v>1.8</v>
      </c>
    </row>
    <row r="59" spans="1:62" s="45" customFormat="1" ht="18.649999999999999" customHeight="1" x14ac:dyDescent="0.35">
      <c r="A59" s="45">
        <v>41</v>
      </c>
      <c r="B59" s="45">
        <v>4</v>
      </c>
      <c r="C59" s="45" t="str">
        <f>CONCATENATE(A59,B59)</f>
        <v>414</v>
      </c>
      <c r="D59" s="45" t="s">
        <v>611</v>
      </c>
      <c r="E59" s="45">
        <v>1</v>
      </c>
      <c r="G59" s="45" t="s">
        <v>612</v>
      </c>
      <c r="I59" s="45" t="s">
        <v>1774</v>
      </c>
      <c r="J59" s="45" t="s">
        <v>388</v>
      </c>
      <c r="K59" s="51" t="s">
        <v>1733</v>
      </c>
      <c r="L59" s="51" t="s">
        <v>1733</v>
      </c>
      <c r="M59" s="51" t="s">
        <v>1733</v>
      </c>
      <c r="N59" s="56">
        <v>1023500</v>
      </c>
      <c r="O59" s="41">
        <f>N59</f>
        <v>1023500</v>
      </c>
      <c r="P59" s="45" t="s">
        <v>1746</v>
      </c>
      <c r="Q59" s="54">
        <v>1023500</v>
      </c>
      <c r="R59" s="45" t="s">
        <v>1776</v>
      </c>
      <c r="S59" s="45">
        <v>1997</v>
      </c>
      <c r="T59" s="45" t="str">
        <f>CONCATENATE(J59," ","(",S59,")")</f>
        <v>Hwang et al (1997)</v>
      </c>
      <c r="U59" s="45" t="str">
        <f>CONCATENATE(T59,G59)</f>
        <v>Hwang et al (1997); Females aged 18-24</v>
      </c>
      <c r="V59" s="45" t="s">
        <v>604</v>
      </c>
      <c r="W59" s="45" t="s">
        <v>60</v>
      </c>
      <c r="X59" s="45" t="s">
        <v>505</v>
      </c>
      <c r="Y59" s="45" t="s">
        <v>505</v>
      </c>
      <c r="Z59" s="45" t="s">
        <v>505</v>
      </c>
      <c r="AA59" s="45">
        <v>8</v>
      </c>
      <c r="AB59" s="45" t="str">
        <f>IF(AA59&lt;=$AA$145,"Low quality (≤12)","High quality (&gt;12)")</f>
        <v>Low quality (≤12)</v>
      </c>
      <c r="AC59" s="45" t="s">
        <v>95</v>
      </c>
      <c r="AD59" s="45" t="s">
        <v>95</v>
      </c>
      <c r="AE59" s="45" t="s">
        <v>65</v>
      </c>
      <c r="AF59" s="45" t="s">
        <v>96</v>
      </c>
      <c r="AG59" s="45" t="s">
        <v>97</v>
      </c>
      <c r="AH59" s="45" t="s">
        <v>605</v>
      </c>
      <c r="AI59" s="45" t="s">
        <v>119</v>
      </c>
      <c r="AJ59" s="45" t="s">
        <v>606</v>
      </c>
      <c r="AK59" s="45" t="s">
        <v>101</v>
      </c>
      <c r="AL59" s="45" t="s">
        <v>102</v>
      </c>
      <c r="AM59" s="45" t="s">
        <v>102</v>
      </c>
      <c r="AN59" s="45" t="s">
        <v>607</v>
      </c>
      <c r="AO59" s="45" t="s">
        <v>75</v>
      </c>
      <c r="AP59" s="45" t="s">
        <v>75</v>
      </c>
      <c r="AQ59" s="45" t="s">
        <v>177</v>
      </c>
      <c r="AR59" s="45" t="s">
        <v>177</v>
      </c>
      <c r="AS59" s="45" t="s">
        <v>608</v>
      </c>
      <c r="AT59" s="45" t="s">
        <v>106</v>
      </c>
      <c r="AU59" s="45" t="s">
        <v>107</v>
      </c>
      <c r="AV59" s="45">
        <v>1</v>
      </c>
      <c r="AW59" s="45" t="s">
        <v>158</v>
      </c>
      <c r="AX59" s="45" t="s">
        <v>82</v>
      </c>
      <c r="AY59" s="45" t="s">
        <v>528</v>
      </c>
      <c r="AZ59" s="49">
        <v>11.8</v>
      </c>
      <c r="BA59" s="49">
        <v>4.2</v>
      </c>
      <c r="BB59" s="49">
        <v>33.1</v>
      </c>
      <c r="BC59" s="45" t="s">
        <v>158</v>
      </c>
      <c r="BD59" s="45" t="s">
        <v>158</v>
      </c>
      <c r="BE59" s="45" t="s">
        <v>136</v>
      </c>
      <c r="BF59" s="45" t="s">
        <v>160</v>
      </c>
      <c r="BG59" s="45" t="s">
        <v>82</v>
      </c>
      <c r="BH59" s="50">
        <v>11.8</v>
      </c>
      <c r="BI59" s="50">
        <v>4.2</v>
      </c>
      <c r="BJ59" s="50">
        <v>33.1</v>
      </c>
    </row>
    <row r="60" spans="1:62" s="45" customFormat="1" ht="18.649999999999999" customHeight="1" x14ac:dyDescent="0.35">
      <c r="A60" s="45">
        <v>41</v>
      </c>
      <c r="B60" s="45">
        <v>5</v>
      </c>
      <c r="C60" s="45" t="str">
        <f>CONCATENATE(A60,B60)</f>
        <v>415</v>
      </c>
      <c r="D60" s="45" t="s">
        <v>613</v>
      </c>
      <c r="E60" s="45">
        <v>1</v>
      </c>
      <c r="G60" s="45" t="s">
        <v>614</v>
      </c>
      <c r="I60" s="45" t="s">
        <v>1774</v>
      </c>
      <c r="J60" s="45" t="s">
        <v>388</v>
      </c>
      <c r="K60" s="51" t="s">
        <v>1733</v>
      </c>
      <c r="L60" s="51" t="s">
        <v>1733</v>
      </c>
      <c r="M60" s="51" t="s">
        <v>1733</v>
      </c>
      <c r="N60" s="56">
        <v>3921966</v>
      </c>
      <c r="O60" s="41">
        <f>N60</f>
        <v>3921966</v>
      </c>
      <c r="P60" s="45" t="s">
        <v>1747</v>
      </c>
      <c r="Q60" s="45">
        <v>3921966</v>
      </c>
      <c r="R60" s="45" t="s">
        <v>1776</v>
      </c>
      <c r="S60" s="45">
        <v>1997</v>
      </c>
      <c r="T60" s="45" t="str">
        <f>CONCATENATE(J60," ","(",S60,")")</f>
        <v>Hwang et al (1997)</v>
      </c>
      <c r="U60" s="45" t="str">
        <f>CONCATENATE(T60,G60)</f>
        <v xml:space="preserve">Hwang et al (1997); Females aged 25-44 </v>
      </c>
      <c r="V60" s="45" t="s">
        <v>604</v>
      </c>
      <c r="W60" s="45" t="s">
        <v>60</v>
      </c>
      <c r="X60" s="45" t="s">
        <v>505</v>
      </c>
      <c r="Y60" s="45" t="s">
        <v>505</v>
      </c>
      <c r="Z60" s="45" t="s">
        <v>505</v>
      </c>
      <c r="AA60" s="45">
        <v>8</v>
      </c>
      <c r="AB60" s="45" t="str">
        <f>IF(AA60&lt;=$AA$145,"Low quality (≤12)","High quality (&gt;12)")</f>
        <v>Low quality (≤12)</v>
      </c>
      <c r="AC60" s="45" t="s">
        <v>95</v>
      </c>
      <c r="AD60" s="45" t="s">
        <v>95</v>
      </c>
      <c r="AE60" s="45" t="s">
        <v>65</v>
      </c>
      <c r="AF60" s="45" t="s">
        <v>96</v>
      </c>
      <c r="AG60" s="45" t="s">
        <v>97</v>
      </c>
      <c r="AH60" s="45" t="s">
        <v>605</v>
      </c>
      <c r="AI60" s="45" t="s">
        <v>119</v>
      </c>
      <c r="AJ60" s="45" t="s">
        <v>606</v>
      </c>
      <c r="AK60" s="45" t="s">
        <v>101</v>
      </c>
      <c r="AL60" s="45" t="s">
        <v>102</v>
      </c>
      <c r="AM60" s="45" t="s">
        <v>102</v>
      </c>
      <c r="AN60" s="45" t="s">
        <v>607</v>
      </c>
      <c r="AO60" s="45" t="s">
        <v>75</v>
      </c>
      <c r="AP60" s="45" t="s">
        <v>75</v>
      </c>
      <c r="AQ60" s="45" t="s">
        <v>177</v>
      </c>
      <c r="AR60" s="45" t="s">
        <v>177</v>
      </c>
      <c r="AS60" s="45" t="s">
        <v>608</v>
      </c>
      <c r="AT60" s="45" t="s">
        <v>106</v>
      </c>
      <c r="AU60" s="45" t="s">
        <v>107</v>
      </c>
      <c r="AV60" s="45">
        <v>1</v>
      </c>
      <c r="AW60" s="45" t="s">
        <v>158</v>
      </c>
      <c r="AX60" s="45" t="s">
        <v>82</v>
      </c>
      <c r="AY60" s="45" t="s">
        <v>528</v>
      </c>
      <c r="AZ60" s="49">
        <v>3.9</v>
      </c>
      <c r="BA60" s="49">
        <v>2.8</v>
      </c>
      <c r="BB60" s="49">
        <v>5.5</v>
      </c>
      <c r="BC60" s="45" t="s">
        <v>158</v>
      </c>
      <c r="BD60" s="45" t="s">
        <v>158</v>
      </c>
      <c r="BE60" s="45" t="s">
        <v>136</v>
      </c>
      <c r="BF60" s="45" t="s">
        <v>160</v>
      </c>
      <c r="BG60" s="45" t="s">
        <v>82</v>
      </c>
      <c r="BH60" s="50">
        <v>3.9</v>
      </c>
      <c r="BI60" s="50">
        <v>2.8</v>
      </c>
      <c r="BJ60" s="50">
        <v>5.5</v>
      </c>
    </row>
    <row r="61" spans="1:62" s="45" customFormat="1" ht="18.649999999999999" customHeight="1" x14ac:dyDescent="0.35">
      <c r="A61" s="45">
        <v>41</v>
      </c>
      <c r="B61" s="45">
        <v>6</v>
      </c>
      <c r="C61" s="45" t="str">
        <f>CONCATENATE(A61,B61)</f>
        <v>416</v>
      </c>
      <c r="D61" s="45" t="s">
        <v>615</v>
      </c>
      <c r="E61" s="45">
        <v>1</v>
      </c>
      <c r="G61" s="45" t="s">
        <v>535</v>
      </c>
      <c r="I61" s="45" t="s">
        <v>1774</v>
      </c>
      <c r="J61" s="45" t="s">
        <v>388</v>
      </c>
      <c r="K61" s="51" t="s">
        <v>1733</v>
      </c>
      <c r="L61" s="51" t="s">
        <v>1733</v>
      </c>
      <c r="M61" s="51" t="s">
        <v>1733</v>
      </c>
      <c r="N61" s="56">
        <v>1959681</v>
      </c>
      <c r="O61" s="41">
        <f>N61</f>
        <v>1959681</v>
      </c>
      <c r="P61" s="45" t="s">
        <v>1748</v>
      </c>
      <c r="Q61" s="45">
        <v>1959681</v>
      </c>
      <c r="R61" s="45" t="s">
        <v>1776</v>
      </c>
      <c r="S61" s="45">
        <v>1997</v>
      </c>
      <c r="T61" s="45" t="str">
        <f>CONCATENATE(J61," ","(",S61,")")</f>
        <v>Hwang et al (1997)</v>
      </c>
      <c r="U61" s="45" t="str">
        <f>CONCATENATE(T61,G61)</f>
        <v>Hwang et al (1997); Females aged 45-64</v>
      </c>
      <c r="V61" s="45" t="s">
        <v>604</v>
      </c>
      <c r="W61" s="45" t="s">
        <v>60</v>
      </c>
      <c r="X61" s="45" t="s">
        <v>505</v>
      </c>
      <c r="Y61" s="45" t="s">
        <v>505</v>
      </c>
      <c r="Z61" s="45" t="s">
        <v>505</v>
      </c>
      <c r="AA61" s="45">
        <v>8</v>
      </c>
      <c r="AB61" s="45" t="str">
        <f>IF(AA61&lt;=$AA$145,"Low quality (≤12)","High quality (&gt;12)")</f>
        <v>Low quality (≤12)</v>
      </c>
      <c r="AC61" s="45" t="s">
        <v>95</v>
      </c>
      <c r="AD61" s="45" t="s">
        <v>95</v>
      </c>
      <c r="AE61" s="45" t="s">
        <v>65</v>
      </c>
      <c r="AF61" s="45" t="s">
        <v>96</v>
      </c>
      <c r="AG61" s="45" t="s">
        <v>97</v>
      </c>
      <c r="AH61" s="45" t="s">
        <v>605</v>
      </c>
      <c r="AI61" s="45" t="s">
        <v>119</v>
      </c>
      <c r="AJ61" s="45" t="s">
        <v>606</v>
      </c>
      <c r="AK61" s="45" t="s">
        <v>101</v>
      </c>
      <c r="AL61" s="45" t="s">
        <v>102</v>
      </c>
      <c r="AM61" s="45" t="s">
        <v>102</v>
      </c>
      <c r="AN61" s="45" t="s">
        <v>607</v>
      </c>
      <c r="AO61" s="45" t="s">
        <v>75</v>
      </c>
      <c r="AP61" s="45" t="s">
        <v>75</v>
      </c>
      <c r="AQ61" s="45" t="s">
        <v>177</v>
      </c>
      <c r="AR61" s="45" t="s">
        <v>177</v>
      </c>
      <c r="AS61" s="45" t="s">
        <v>608</v>
      </c>
      <c r="AT61" s="45" t="s">
        <v>106</v>
      </c>
      <c r="AU61" s="45" t="s">
        <v>107</v>
      </c>
      <c r="AV61" s="45">
        <v>1</v>
      </c>
      <c r="AW61" s="45" t="s">
        <v>158</v>
      </c>
      <c r="AX61" s="45" t="s">
        <v>82</v>
      </c>
      <c r="AY61" s="45" t="s">
        <v>528</v>
      </c>
      <c r="AZ61" s="49">
        <v>1.5</v>
      </c>
      <c r="BA61" s="49">
        <v>1</v>
      </c>
      <c r="BB61" s="49">
        <v>2.2000000000000002</v>
      </c>
      <c r="BC61" s="45" t="s">
        <v>158</v>
      </c>
      <c r="BD61" s="45" t="s">
        <v>158</v>
      </c>
      <c r="BE61" s="45" t="s">
        <v>136</v>
      </c>
      <c r="BF61" s="45" t="s">
        <v>160</v>
      </c>
      <c r="BG61" s="45" t="s">
        <v>82</v>
      </c>
      <c r="BH61" s="50">
        <v>1.5</v>
      </c>
      <c r="BI61" s="50">
        <v>1</v>
      </c>
      <c r="BJ61" s="50">
        <v>2.2000000000000002</v>
      </c>
    </row>
    <row r="62" spans="1:62" s="45" customFormat="1" ht="18.649999999999999" customHeight="1" x14ac:dyDescent="0.35">
      <c r="A62" s="45">
        <v>42</v>
      </c>
      <c r="B62" s="45">
        <v>1</v>
      </c>
      <c r="C62" s="45" t="str">
        <f>CONCATENATE(A62,B62)</f>
        <v>421</v>
      </c>
      <c r="D62" s="45" t="s">
        <v>189</v>
      </c>
      <c r="E62" s="45">
        <v>1</v>
      </c>
      <c r="G62" s="45" t="s">
        <v>200</v>
      </c>
      <c r="I62" s="45" t="s">
        <v>56</v>
      </c>
      <c r="J62" s="45" t="s">
        <v>191</v>
      </c>
      <c r="K62" s="53">
        <v>201</v>
      </c>
      <c r="L62" s="51" t="s">
        <v>1733</v>
      </c>
      <c r="M62" s="51" t="s">
        <v>1733</v>
      </c>
      <c r="N62" s="51" t="s">
        <v>1733</v>
      </c>
      <c r="O62" s="59">
        <v>1273069</v>
      </c>
      <c r="P62" s="45" t="s">
        <v>1739</v>
      </c>
      <c r="Q62" s="45">
        <v>1273069</v>
      </c>
      <c r="R62" s="45" t="s">
        <v>1776</v>
      </c>
      <c r="S62" s="45">
        <v>2019</v>
      </c>
      <c r="T62" s="45" t="str">
        <f>CONCATENATE(J62," ","(",S62,")")</f>
        <v>Ivers et al (2019)</v>
      </c>
      <c r="U62" s="45" t="str">
        <f>CONCATENATE(T62,G62)</f>
        <v>Ivers et al (2019); Males and Females</v>
      </c>
      <c r="V62" s="45" t="s">
        <v>192</v>
      </c>
      <c r="W62" s="45" t="s">
        <v>60</v>
      </c>
      <c r="X62" s="45" t="s">
        <v>193</v>
      </c>
      <c r="Y62" s="45" t="s">
        <v>152</v>
      </c>
      <c r="Z62" s="45" t="s">
        <v>117</v>
      </c>
      <c r="AA62" s="45">
        <v>12</v>
      </c>
      <c r="AB62" s="45" t="str">
        <f>IF(AA62&lt;=$AA$145,"Low quality (≤12)","High quality (&gt;12)")</f>
        <v>High quality (&gt;12)</v>
      </c>
      <c r="AC62" s="45" t="s">
        <v>95</v>
      </c>
      <c r="AD62" s="45" t="s">
        <v>95</v>
      </c>
      <c r="AE62" s="45" t="s">
        <v>65</v>
      </c>
      <c r="AF62" s="45" t="s">
        <v>96</v>
      </c>
      <c r="AG62" s="45" t="s">
        <v>97</v>
      </c>
      <c r="AH62" s="45" t="s">
        <v>194</v>
      </c>
      <c r="AI62" s="45" t="s">
        <v>119</v>
      </c>
      <c r="AJ62" s="45" t="s">
        <v>195</v>
      </c>
      <c r="AK62" s="45" t="s">
        <v>101</v>
      </c>
      <c r="AL62" s="45" t="s">
        <v>102</v>
      </c>
      <c r="AM62" s="45" t="s">
        <v>102</v>
      </c>
      <c r="AN62" s="45" t="s">
        <v>122</v>
      </c>
      <c r="AO62" s="48" t="s">
        <v>122</v>
      </c>
      <c r="AP62" s="48" t="s">
        <v>122</v>
      </c>
      <c r="AQ62" s="45" t="s">
        <v>177</v>
      </c>
      <c r="AR62" s="45" t="s">
        <v>177</v>
      </c>
      <c r="AS62" s="45" t="s">
        <v>196</v>
      </c>
      <c r="AT62" s="45" t="s">
        <v>106</v>
      </c>
      <c r="AU62" s="45" t="s">
        <v>107</v>
      </c>
      <c r="AV62" s="45">
        <v>1</v>
      </c>
      <c r="AW62" s="45" t="s">
        <v>158</v>
      </c>
      <c r="AX62" s="45" t="s">
        <v>82</v>
      </c>
      <c r="AY62" s="45" t="s">
        <v>124</v>
      </c>
      <c r="AZ62" s="49">
        <v>6</v>
      </c>
      <c r="BA62" s="60">
        <v>5.1742111179089054</v>
      </c>
      <c r="BB62" s="60">
        <v>6.8257888820910946</v>
      </c>
      <c r="BC62" s="45" t="s">
        <v>158</v>
      </c>
      <c r="BD62" s="45" t="s">
        <v>158</v>
      </c>
      <c r="BE62" s="45" t="s">
        <v>86</v>
      </c>
      <c r="BF62" s="45" t="s">
        <v>87</v>
      </c>
      <c r="BG62" s="45" t="s">
        <v>82</v>
      </c>
      <c r="BH62" s="50">
        <v>6</v>
      </c>
      <c r="BI62" s="50">
        <v>5.1742111179089054</v>
      </c>
      <c r="BJ62" s="50">
        <v>6.8257888820910946</v>
      </c>
    </row>
    <row r="63" spans="1:62" s="45" customFormat="1" ht="18.649999999999999" customHeight="1" x14ac:dyDescent="0.35">
      <c r="A63" s="45">
        <v>42</v>
      </c>
      <c r="B63" s="45">
        <v>2</v>
      </c>
      <c r="C63" s="45" t="str">
        <f>CONCATENATE(A63,B63)</f>
        <v>422</v>
      </c>
      <c r="D63" s="45">
        <v>422</v>
      </c>
      <c r="E63" s="45">
        <v>0</v>
      </c>
      <c r="G63" s="45" t="s">
        <v>197</v>
      </c>
      <c r="I63" s="45" t="s">
        <v>180</v>
      </c>
      <c r="J63" s="45" t="s">
        <v>191</v>
      </c>
      <c r="K63" s="53">
        <v>156</v>
      </c>
      <c r="L63" s="51" t="s">
        <v>1733</v>
      </c>
      <c r="M63" s="51" t="s">
        <v>1733</v>
      </c>
      <c r="N63" s="51" t="s">
        <v>1733</v>
      </c>
      <c r="O63" s="59">
        <v>619902</v>
      </c>
      <c r="P63" s="45" t="s">
        <v>1738</v>
      </c>
      <c r="Q63" s="54">
        <v>619902</v>
      </c>
      <c r="R63" s="45" t="s">
        <v>171</v>
      </c>
      <c r="S63" s="45">
        <v>2019</v>
      </c>
      <c r="T63" s="45" t="str">
        <f>CONCATENATE(J63," ","(",S63,")")</f>
        <v>Ivers et al (2019)</v>
      </c>
      <c r="U63" s="45" t="str">
        <f>CONCATENATE(T63,G63)</f>
        <v>Ivers et al (2019); Males</v>
      </c>
      <c r="V63" s="45" t="s">
        <v>192</v>
      </c>
      <c r="W63" s="45" t="s">
        <v>60</v>
      </c>
      <c r="X63" s="45" t="s">
        <v>193</v>
      </c>
      <c r="Y63" s="45" t="s">
        <v>152</v>
      </c>
      <c r="Z63" s="45" t="s">
        <v>117</v>
      </c>
      <c r="AA63" s="45">
        <v>12</v>
      </c>
      <c r="AB63" s="45" t="str">
        <f>IF(AA63&lt;=$AA$145,"Low quality (≤12)","High quality (&gt;12)")</f>
        <v>High quality (&gt;12)</v>
      </c>
      <c r="AC63" s="45" t="s">
        <v>95</v>
      </c>
      <c r="AD63" s="45" t="s">
        <v>95</v>
      </c>
      <c r="AE63" s="45" t="s">
        <v>65</v>
      </c>
      <c r="AF63" s="45" t="s">
        <v>96</v>
      </c>
      <c r="AG63" s="45" t="s">
        <v>97</v>
      </c>
      <c r="AH63" s="45" t="s">
        <v>194</v>
      </c>
      <c r="AI63" s="45" t="s">
        <v>119</v>
      </c>
      <c r="AJ63" s="45" t="s">
        <v>195</v>
      </c>
      <c r="AK63" s="45" t="s">
        <v>101</v>
      </c>
      <c r="AL63" s="45" t="s">
        <v>102</v>
      </c>
      <c r="AM63" s="45" t="s">
        <v>102</v>
      </c>
      <c r="AN63" s="45" t="s">
        <v>122</v>
      </c>
      <c r="AO63" s="48" t="s">
        <v>122</v>
      </c>
      <c r="AP63" s="48" t="s">
        <v>122</v>
      </c>
      <c r="AQ63" s="45" t="s">
        <v>177</v>
      </c>
      <c r="AR63" s="45" t="s">
        <v>177</v>
      </c>
      <c r="AS63" s="45" t="s">
        <v>196</v>
      </c>
      <c r="AT63" s="45" t="s">
        <v>106</v>
      </c>
      <c r="AU63" s="45" t="s">
        <v>107</v>
      </c>
      <c r="AV63" s="45">
        <v>1</v>
      </c>
      <c r="AW63" s="45" t="s">
        <v>158</v>
      </c>
      <c r="AX63" s="45" t="s">
        <v>82</v>
      </c>
      <c r="AY63" s="45" t="s">
        <v>124</v>
      </c>
      <c r="AZ63" s="49">
        <v>5.5</v>
      </c>
      <c r="BA63" s="60">
        <v>4.6440422323873527</v>
      </c>
      <c r="BB63" s="60">
        <v>6.3559577676126473</v>
      </c>
      <c r="BC63" s="45" t="s">
        <v>158</v>
      </c>
      <c r="BD63" s="45" t="s">
        <v>158</v>
      </c>
      <c r="BE63" s="45" t="s">
        <v>86</v>
      </c>
      <c r="BF63" s="45" t="s">
        <v>87</v>
      </c>
      <c r="BG63" s="45" t="s">
        <v>82</v>
      </c>
      <c r="BH63" s="50">
        <v>5.5</v>
      </c>
      <c r="BI63" s="50">
        <v>4.6440422323873527</v>
      </c>
      <c r="BJ63" s="50">
        <v>6.3559577676126473</v>
      </c>
    </row>
    <row r="64" spans="1:62" s="45" customFormat="1" ht="18.649999999999999" customHeight="1" x14ac:dyDescent="0.35">
      <c r="A64" s="45">
        <v>42</v>
      </c>
      <c r="B64" s="45">
        <v>3</v>
      </c>
      <c r="C64" s="45" t="str">
        <f>CONCATENATE(A64,B64)</f>
        <v>423</v>
      </c>
      <c r="D64" s="45">
        <v>423</v>
      </c>
      <c r="E64" s="45">
        <v>0</v>
      </c>
      <c r="G64" s="45" t="s">
        <v>198</v>
      </c>
      <c r="I64" s="45" t="s">
        <v>1774</v>
      </c>
      <c r="J64" s="45" t="s">
        <v>191</v>
      </c>
      <c r="K64" s="53">
        <f>K62-K63</f>
        <v>45</v>
      </c>
      <c r="L64" s="51" t="s">
        <v>1733</v>
      </c>
      <c r="M64" s="51" t="s">
        <v>1733</v>
      </c>
      <c r="N64" s="51" t="s">
        <v>1733</v>
      </c>
      <c r="O64" s="59">
        <v>653167</v>
      </c>
      <c r="P64" s="45" t="s">
        <v>1737</v>
      </c>
      <c r="Q64" s="54">
        <v>653167</v>
      </c>
      <c r="R64" s="45" t="s">
        <v>171</v>
      </c>
      <c r="S64" s="45">
        <v>2019</v>
      </c>
      <c r="T64" s="45" t="str">
        <f>CONCATENATE(J64," ","(",S64,")")</f>
        <v>Ivers et al (2019)</v>
      </c>
      <c r="U64" s="45" t="str">
        <f>CONCATENATE(T64,G64)</f>
        <v>Ivers et al (2019); Females</v>
      </c>
      <c r="V64" s="45" t="s">
        <v>192</v>
      </c>
      <c r="W64" s="45" t="s">
        <v>60</v>
      </c>
      <c r="X64" s="45" t="s">
        <v>193</v>
      </c>
      <c r="Y64" s="45" t="s">
        <v>152</v>
      </c>
      <c r="Z64" s="45" t="s">
        <v>117</v>
      </c>
      <c r="AA64" s="45">
        <v>12</v>
      </c>
      <c r="AB64" s="45" t="str">
        <f>IF(AA64&lt;=$AA$145,"Low quality (≤12)","High quality (&gt;12)")</f>
        <v>High quality (&gt;12)</v>
      </c>
      <c r="AC64" s="45" t="s">
        <v>95</v>
      </c>
      <c r="AD64" s="45" t="s">
        <v>95</v>
      </c>
      <c r="AE64" s="45" t="s">
        <v>65</v>
      </c>
      <c r="AF64" s="45" t="s">
        <v>96</v>
      </c>
      <c r="AG64" s="45" t="s">
        <v>97</v>
      </c>
      <c r="AH64" s="45" t="s">
        <v>194</v>
      </c>
      <c r="AI64" s="45" t="s">
        <v>119</v>
      </c>
      <c r="AJ64" s="45" t="s">
        <v>195</v>
      </c>
      <c r="AK64" s="45" t="s">
        <v>101</v>
      </c>
      <c r="AL64" s="45" t="s">
        <v>102</v>
      </c>
      <c r="AM64" s="45" t="s">
        <v>102</v>
      </c>
      <c r="AN64" s="45" t="s">
        <v>122</v>
      </c>
      <c r="AO64" s="48" t="s">
        <v>122</v>
      </c>
      <c r="AP64" s="48" t="s">
        <v>122</v>
      </c>
      <c r="AQ64" s="45" t="s">
        <v>177</v>
      </c>
      <c r="AR64" s="45" t="s">
        <v>177</v>
      </c>
      <c r="AS64" s="45" t="s">
        <v>196</v>
      </c>
      <c r="AT64" s="45" t="s">
        <v>106</v>
      </c>
      <c r="AU64" s="45" t="s">
        <v>107</v>
      </c>
      <c r="AV64" s="45">
        <v>1</v>
      </c>
      <c r="AW64" s="45" t="s">
        <v>158</v>
      </c>
      <c r="AX64" s="45" t="s">
        <v>82</v>
      </c>
      <c r="AY64" s="45" t="s">
        <v>124</v>
      </c>
      <c r="AZ64" s="49">
        <v>8.9</v>
      </c>
      <c r="BA64" s="60">
        <v>6.296419859861631</v>
      </c>
      <c r="BB64" s="60">
        <v>11.50358014013837</v>
      </c>
      <c r="BC64" s="45" t="s">
        <v>158</v>
      </c>
      <c r="BD64" s="45" t="s">
        <v>158</v>
      </c>
      <c r="BE64" s="45" t="s">
        <v>86</v>
      </c>
      <c r="BF64" s="45" t="s">
        <v>87</v>
      </c>
      <c r="BG64" s="45" t="s">
        <v>82</v>
      </c>
      <c r="BH64" s="50">
        <v>8.9</v>
      </c>
      <c r="BI64" s="50">
        <v>6.296419859861631</v>
      </c>
      <c r="BJ64" s="50">
        <v>11.50358014013837</v>
      </c>
    </row>
    <row r="65" spans="1:62" s="45" customFormat="1" ht="18.649999999999999" customHeight="1" x14ac:dyDescent="0.35">
      <c r="A65" s="45">
        <v>43</v>
      </c>
      <c r="B65" s="45">
        <v>1</v>
      </c>
      <c r="C65" s="45" t="str">
        <f>CONCATENATE(A65,B65)</f>
        <v>431</v>
      </c>
      <c r="D65" s="45" t="s">
        <v>396</v>
      </c>
      <c r="E65" s="45">
        <v>1</v>
      </c>
      <c r="I65" s="45" t="s">
        <v>56</v>
      </c>
      <c r="J65" s="45" t="s">
        <v>397</v>
      </c>
      <c r="K65" s="53">
        <v>31</v>
      </c>
      <c r="L65" s="53">
        <v>371</v>
      </c>
      <c r="M65" s="51" t="s">
        <v>1733</v>
      </c>
      <c r="N65" s="56">
        <v>33800000</v>
      </c>
      <c r="O65" s="43">
        <f>L65+N65</f>
        <v>33800371</v>
      </c>
      <c r="P65" s="45" t="s">
        <v>1753</v>
      </c>
      <c r="Q65" s="45">
        <v>33800371</v>
      </c>
      <c r="R65" s="45" t="s">
        <v>1778</v>
      </c>
      <c r="S65" s="45">
        <v>2015</v>
      </c>
      <c r="T65" s="45" t="str">
        <f>CONCATENATE(J65," ","(",S65,")")</f>
        <v>Jones et al (2015)</v>
      </c>
      <c r="U65" s="45" t="str">
        <f>CONCATENATE(T65,G65)</f>
        <v>Jones et al (2015)</v>
      </c>
      <c r="V65" s="45" t="s">
        <v>398</v>
      </c>
      <c r="W65" s="45" t="s">
        <v>60</v>
      </c>
      <c r="X65" s="45" t="s">
        <v>365</v>
      </c>
      <c r="Y65" s="45" t="s">
        <v>365</v>
      </c>
      <c r="Z65" s="45" t="s">
        <v>365</v>
      </c>
      <c r="AA65" s="45">
        <v>13</v>
      </c>
      <c r="AB65" s="45" t="str">
        <f>IF(AA65&lt;=$AA$145,"Low quality (≤12)","High quality (&gt;12)")</f>
        <v>High quality (&gt;12)</v>
      </c>
      <c r="AC65" s="45" t="s">
        <v>95</v>
      </c>
      <c r="AD65" s="45" t="s">
        <v>95</v>
      </c>
      <c r="AE65" s="45" t="s">
        <v>65</v>
      </c>
      <c r="AF65" s="45" t="s">
        <v>66</v>
      </c>
      <c r="AG65" s="45" t="s">
        <v>67</v>
      </c>
      <c r="AH65" s="45" t="s">
        <v>399</v>
      </c>
      <c r="AI65" s="45" t="s">
        <v>119</v>
      </c>
      <c r="AJ65" s="45" t="s">
        <v>400</v>
      </c>
      <c r="AK65" s="45" t="s">
        <v>101</v>
      </c>
      <c r="AL65" s="45" t="s">
        <v>102</v>
      </c>
      <c r="AM65" s="45" t="s">
        <v>102</v>
      </c>
      <c r="AN65" s="45" t="s">
        <v>75</v>
      </c>
      <c r="AO65" s="45" t="s">
        <v>75</v>
      </c>
      <c r="AP65" s="45" t="s">
        <v>75</v>
      </c>
      <c r="AQ65" s="45" t="s">
        <v>401</v>
      </c>
      <c r="AR65" s="45" t="s">
        <v>177</v>
      </c>
      <c r="AS65" s="45" t="s">
        <v>402</v>
      </c>
      <c r="AT65" s="45" t="s">
        <v>106</v>
      </c>
      <c r="AU65" s="45" t="s">
        <v>107</v>
      </c>
      <c r="AV65" s="45">
        <v>1</v>
      </c>
      <c r="AW65" s="45" t="s">
        <v>158</v>
      </c>
      <c r="AX65" s="45" t="s">
        <v>82</v>
      </c>
      <c r="AY65" s="45" t="s">
        <v>124</v>
      </c>
      <c r="AZ65" s="49">
        <v>8.2899999999999991</v>
      </c>
      <c r="BA65" s="49">
        <v>5.83</v>
      </c>
      <c r="BB65" s="49">
        <v>11.79</v>
      </c>
      <c r="BC65" s="45" t="s">
        <v>158</v>
      </c>
      <c r="BD65" s="45" t="s">
        <v>158</v>
      </c>
      <c r="BE65" s="45" t="s">
        <v>86</v>
      </c>
      <c r="BF65" s="45" t="s">
        <v>87</v>
      </c>
      <c r="BG65" s="45" t="s">
        <v>82</v>
      </c>
      <c r="BH65" s="50">
        <v>8.2899999999999991</v>
      </c>
      <c r="BI65" s="50">
        <v>5.83</v>
      </c>
      <c r="BJ65" s="50">
        <v>11.79</v>
      </c>
    </row>
    <row r="66" spans="1:62" s="45" customFormat="1" ht="18.649999999999999" customHeight="1" x14ac:dyDescent="0.35">
      <c r="A66" s="45">
        <v>44</v>
      </c>
      <c r="B66" s="45">
        <v>1</v>
      </c>
      <c r="C66" s="45" t="str">
        <f>CONCATENATE(A66,B66)</f>
        <v>441</v>
      </c>
      <c r="D66" s="45" t="s">
        <v>616</v>
      </c>
      <c r="E66" s="45">
        <v>1</v>
      </c>
      <c r="F66" s="45" t="s">
        <v>270</v>
      </c>
      <c r="G66" s="45" t="s">
        <v>1775</v>
      </c>
      <c r="I66" s="45" t="s">
        <v>180</v>
      </c>
      <c r="J66" s="45" t="s">
        <v>617</v>
      </c>
      <c r="K66" s="46">
        <v>1045</v>
      </c>
      <c r="L66" s="46">
        <v>6714</v>
      </c>
      <c r="M66" s="46">
        <v>332</v>
      </c>
      <c r="N66" s="46">
        <v>3430</v>
      </c>
      <c r="O66" s="43">
        <v>10144</v>
      </c>
      <c r="Q66" s="45">
        <v>10144</v>
      </c>
      <c r="R66" s="45" t="s">
        <v>113</v>
      </c>
      <c r="S66" s="45">
        <v>2000</v>
      </c>
      <c r="T66" s="45" t="str">
        <f>CONCATENATE(J66," ","(",S66,")")</f>
        <v>Kasprow, Wesley and Rosenheck (2000)</v>
      </c>
      <c r="U66" s="45" t="str">
        <f>CONCATENATE(T66,G66)</f>
        <v>Kasprow, Wesley and Rosenheck (2000)short and long duration combined</v>
      </c>
      <c r="V66" s="45" t="s">
        <v>618</v>
      </c>
      <c r="W66" s="45" t="s">
        <v>60</v>
      </c>
      <c r="X66" s="45" t="s">
        <v>505</v>
      </c>
      <c r="Y66" s="45" t="s">
        <v>505</v>
      </c>
      <c r="Z66" s="45" t="s">
        <v>505</v>
      </c>
      <c r="AA66" s="45">
        <v>13</v>
      </c>
      <c r="AB66" s="45" t="str">
        <f>IF(AA66&lt;=$AA$145,"Low quality (≤12)","High quality (&gt;12)")</f>
        <v>High quality (&gt;12)</v>
      </c>
      <c r="AC66" s="45" t="s">
        <v>95</v>
      </c>
      <c r="AD66" s="45" t="s">
        <v>95</v>
      </c>
      <c r="AE66" s="45" t="s">
        <v>65</v>
      </c>
      <c r="AF66" s="45" t="s">
        <v>96</v>
      </c>
      <c r="AG66" s="45" t="s">
        <v>97</v>
      </c>
      <c r="AH66" s="45" t="s">
        <v>619</v>
      </c>
      <c r="AI66" s="45" t="s">
        <v>119</v>
      </c>
      <c r="AJ66" s="45" t="s">
        <v>620</v>
      </c>
      <c r="AK66" s="45" t="s">
        <v>101</v>
      </c>
      <c r="AL66" s="45" t="s">
        <v>72</v>
      </c>
      <c r="AM66" s="45" t="s">
        <v>73</v>
      </c>
      <c r="AN66" s="45" t="s">
        <v>621</v>
      </c>
      <c r="AO66" s="48" t="s">
        <v>132</v>
      </c>
      <c r="AP66" s="45" t="s">
        <v>75</v>
      </c>
      <c r="AQ66" s="45" t="s">
        <v>622</v>
      </c>
      <c r="AR66" s="45" t="s">
        <v>77</v>
      </c>
      <c r="AS66" s="45" t="s">
        <v>623</v>
      </c>
      <c r="AT66" s="45" t="s">
        <v>79</v>
      </c>
      <c r="AU66" s="48" t="s">
        <v>80</v>
      </c>
      <c r="AV66" s="45">
        <v>1</v>
      </c>
      <c r="AW66" s="61" t="s">
        <v>134</v>
      </c>
      <c r="AX66" s="45" t="s">
        <v>135</v>
      </c>
      <c r="AZ66" s="50">
        <v>1.6080183109560673</v>
      </c>
      <c r="BA66" s="50">
        <v>1.4312902017782947</v>
      </c>
      <c r="BB66" s="50">
        <v>1.8065678680377979</v>
      </c>
      <c r="BC66" s="61" t="s">
        <v>134</v>
      </c>
      <c r="BD66" s="45" t="s">
        <v>85</v>
      </c>
      <c r="BE66" s="45" t="s">
        <v>136</v>
      </c>
      <c r="BF66" s="45" t="s">
        <v>137</v>
      </c>
      <c r="BG66" s="45" t="s">
        <v>135</v>
      </c>
      <c r="BH66" s="50">
        <v>1.6080183109560673</v>
      </c>
      <c r="BI66" s="50">
        <v>1.4312902017782947</v>
      </c>
      <c r="BJ66" s="50">
        <v>1.8065678680377979</v>
      </c>
    </row>
    <row r="67" spans="1:62" s="45" customFormat="1" ht="18.649999999999999" customHeight="1" x14ac:dyDescent="0.35">
      <c r="A67" s="45">
        <v>45</v>
      </c>
      <c r="B67" s="45">
        <v>1</v>
      </c>
      <c r="C67" s="45" t="str">
        <f>CONCATENATE(A67,B67)</f>
        <v>451</v>
      </c>
      <c r="D67" s="45" t="s">
        <v>624</v>
      </c>
      <c r="E67" s="45">
        <v>1</v>
      </c>
      <c r="F67" s="45" t="s">
        <v>545</v>
      </c>
      <c r="G67" s="45" t="s">
        <v>625</v>
      </c>
      <c r="I67" s="45" t="s">
        <v>56</v>
      </c>
      <c r="J67" s="45" t="s">
        <v>626</v>
      </c>
      <c r="K67" s="53">
        <v>178</v>
      </c>
      <c r="L67" s="53">
        <v>102771</v>
      </c>
      <c r="M67" s="53">
        <v>175505</v>
      </c>
      <c r="N67" s="56">
        <v>8008278</v>
      </c>
      <c r="O67" s="41">
        <f>L67+N67</f>
        <v>8111049</v>
      </c>
      <c r="P67" s="45" t="s">
        <v>1754</v>
      </c>
      <c r="Q67" s="45">
        <v>8111049</v>
      </c>
      <c r="R67" s="45" t="s">
        <v>1777</v>
      </c>
      <c r="S67" s="45">
        <v>2011</v>
      </c>
      <c r="T67" s="45" t="str">
        <f>CONCATENATE(J67," ","(",S67,")")</f>
        <v>Kerker et al (2011)</v>
      </c>
      <c r="U67" s="45" t="str">
        <f>CONCATENATE(T67,G67)</f>
        <v>Kerker et al (2011); Shelter users vs NYC residents</v>
      </c>
      <c r="V67" s="45" t="s">
        <v>627</v>
      </c>
      <c r="W67" s="45" t="s">
        <v>60</v>
      </c>
      <c r="X67" s="45" t="s">
        <v>505</v>
      </c>
      <c r="Y67" s="45" t="s">
        <v>505</v>
      </c>
      <c r="Z67" s="45" t="s">
        <v>505</v>
      </c>
      <c r="AA67" s="45">
        <v>11</v>
      </c>
      <c r="AB67" s="45" t="str">
        <f>IF(AA67&lt;=$AA$145,"Low quality (≤12)","High quality (&gt;12)")</f>
        <v>Low quality (≤12)</v>
      </c>
      <c r="AC67" s="45" t="s">
        <v>95</v>
      </c>
      <c r="AD67" s="45" t="s">
        <v>95</v>
      </c>
      <c r="AE67" s="45" t="s">
        <v>65</v>
      </c>
      <c r="AF67" s="45" t="s">
        <v>96</v>
      </c>
      <c r="AG67" s="45" t="s">
        <v>97</v>
      </c>
      <c r="AH67" s="45" t="s">
        <v>628</v>
      </c>
      <c r="AI67" s="45" t="s">
        <v>119</v>
      </c>
      <c r="AJ67" s="45" t="s">
        <v>629</v>
      </c>
      <c r="AK67" s="45" t="s">
        <v>101</v>
      </c>
      <c r="AL67" s="45" t="s">
        <v>121</v>
      </c>
      <c r="AM67" s="45" t="s">
        <v>121</v>
      </c>
      <c r="AN67" s="45" t="s">
        <v>122</v>
      </c>
      <c r="AO67" s="48" t="s">
        <v>122</v>
      </c>
      <c r="AP67" s="48" t="s">
        <v>122</v>
      </c>
      <c r="AQ67" s="45" t="s">
        <v>630</v>
      </c>
      <c r="AR67" s="45" t="s">
        <v>177</v>
      </c>
      <c r="AS67" s="45" t="s">
        <v>631</v>
      </c>
      <c r="AT67" s="48" t="s">
        <v>632</v>
      </c>
      <c r="AU67" s="45" t="s">
        <v>107</v>
      </c>
      <c r="AV67" s="45">
        <v>1</v>
      </c>
      <c r="AW67" s="45" t="s">
        <v>84</v>
      </c>
      <c r="AX67" s="45" t="s">
        <v>82</v>
      </c>
      <c r="AY67" s="45" t="s">
        <v>159</v>
      </c>
      <c r="AZ67" s="49">
        <v>1.2</v>
      </c>
      <c r="BA67" s="49">
        <v>0.7</v>
      </c>
      <c r="BB67" s="49">
        <v>1.6</v>
      </c>
      <c r="BC67" s="45" t="s">
        <v>84</v>
      </c>
      <c r="BD67" s="45" t="s">
        <v>85</v>
      </c>
      <c r="BE67" s="45" t="s">
        <v>86</v>
      </c>
      <c r="BF67" s="45" t="s">
        <v>160</v>
      </c>
      <c r="BG67" s="45" t="s">
        <v>82</v>
      </c>
      <c r="BH67" s="50">
        <v>1.2</v>
      </c>
      <c r="BI67" s="50">
        <v>0.7</v>
      </c>
      <c r="BJ67" s="50">
        <v>1.6</v>
      </c>
    </row>
    <row r="68" spans="1:62" s="45" customFormat="1" ht="18.649999999999999" customHeight="1" x14ac:dyDescent="0.35">
      <c r="A68" s="45">
        <v>45</v>
      </c>
      <c r="B68" s="45">
        <v>2</v>
      </c>
      <c r="C68" s="45" t="str">
        <f>CONCATENATE(A68,B68)</f>
        <v>452</v>
      </c>
      <c r="D68" s="45" t="s">
        <v>624</v>
      </c>
      <c r="E68" s="45">
        <v>1</v>
      </c>
      <c r="F68" s="45" t="s">
        <v>545</v>
      </c>
      <c r="G68" s="45" t="s">
        <v>633</v>
      </c>
      <c r="I68" s="45" t="s">
        <v>56</v>
      </c>
      <c r="J68" s="45" t="s">
        <v>626</v>
      </c>
      <c r="K68" s="53">
        <v>178</v>
      </c>
      <c r="L68" s="53">
        <v>102771</v>
      </c>
      <c r="M68" s="53">
        <v>9255</v>
      </c>
      <c r="N68" s="56">
        <v>3300000</v>
      </c>
      <c r="O68" s="41">
        <f>L68+N68</f>
        <v>3402771</v>
      </c>
      <c r="P68" s="45" t="s">
        <v>1755</v>
      </c>
      <c r="Q68" s="45">
        <v>3402771</v>
      </c>
      <c r="R68" s="45" t="s">
        <v>1776</v>
      </c>
      <c r="S68" s="45">
        <v>2011</v>
      </c>
      <c r="T68" s="45" t="str">
        <f>CONCATENATE(J68," ","(",S68,")")</f>
        <v>Kerker et al (2011)</v>
      </c>
      <c r="U68" s="45" t="str">
        <f>CONCATENATE(T68,G68)</f>
        <v>Kerker et al (2011); Shelter users vs NYC low-income neighborhoods</v>
      </c>
      <c r="V68" s="45" t="s">
        <v>627</v>
      </c>
      <c r="W68" s="45" t="s">
        <v>60</v>
      </c>
      <c r="X68" s="45" t="s">
        <v>505</v>
      </c>
      <c r="Y68" s="45" t="s">
        <v>505</v>
      </c>
      <c r="Z68" s="45" t="s">
        <v>505</v>
      </c>
      <c r="AA68" s="45">
        <v>11</v>
      </c>
      <c r="AB68" s="45" t="str">
        <f>IF(AA68&lt;=$AA$145,"Low quality (≤12)","High quality (&gt;12)")</f>
        <v>Low quality (≤12)</v>
      </c>
      <c r="AC68" s="45" t="s">
        <v>95</v>
      </c>
      <c r="AD68" s="45" t="s">
        <v>95</v>
      </c>
      <c r="AE68" s="45" t="s">
        <v>65</v>
      </c>
      <c r="AF68" s="45" t="s">
        <v>96</v>
      </c>
      <c r="AG68" s="45" t="s">
        <v>97</v>
      </c>
      <c r="AH68" s="45" t="s">
        <v>628</v>
      </c>
      <c r="AI68" s="45" t="s">
        <v>119</v>
      </c>
      <c r="AJ68" s="45" t="s">
        <v>629</v>
      </c>
      <c r="AK68" s="45" t="s">
        <v>101</v>
      </c>
      <c r="AL68" s="45" t="s">
        <v>121</v>
      </c>
      <c r="AM68" s="45" t="s">
        <v>121</v>
      </c>
      <c r="AN68" s="45" t="s">
        <v>122</v>
      </c>
      <c r="AO68" s="48" t="s">
        <v>122</v>
      </c>
      <c r="AP68" s="48" t="s">
        <v>122</v>
      </c>
      <c r="AQ68" s="45" t="s">
        <v>630</v>
      </c>
      <c r="AR68" s="45" t="s">
        <v>177</v>
      </c>
      <c r="AS68" s="45" t="s">
        <v>631</v>
      </c>
      <c r="AT68" s="48" t="s">
        <v>634</v>
      </c>
      <c r="AU68" s="48" t="s">
        <v>80</v>
      </c>
      <c r="AV68" s="45">
        <v>1</v>
      </c>
      <c r="AW68" s="45" t="s">
        <v>84</v>
      </c>
      <c r="AX68" s="45" t="s">
        <v>82</v>
      </c>
      <c r="AY68" s="45" t="s">
        <v>159</v>
      </c>
      <c r="AZ68" s="49">
        <v>0.95</v>
      </c>
      <c r="BA68" s="49">
        <v>0.6</v>
      </c>
      <c r="BB68" s="49">
        <v>1.3</v>
      </c>
      <c r="BC68" s="45" t="s">
        <v>84</v>
      </c>
      <c r="BD68" s="45" t="s">
        <v>85</v>
      </c>
      <c r="BE68" s="45" t="s">
        <v>86</v>
      </c>
      <c r="BF68" s="45" t="s">
        <v>160</v>
      </c>
      <c r="BG68" s="45" t="s">
        <v>82</v>
      </c>
      <c r="BH68" s="50">
        <v>0.95</v>
      </c>
      <c r="BI68" s="50">
        <v>0.6</v>
      </c>
      <c r="BJ68" s="50">
        <v>1.3</v>
      </c>
    </row>
    <row r="69" spans="1:62" s="45" customFormat="1" ht="18.649999999999999" customHeight="1" x14ac:dyDescent="0.35">
      <c r="A69" s="45">
        <v>46</v>
      </c>
      <c r="B69" s="45">
        <v>1</v>
      </c>
      <c r="C69" s="45" t="str">
        <f>CONCATENATE(A69,B69)</f>
        <v>461</v>
      </c>
      <c r="D69" s="45" t="s">
        <v>635</v>
      </c>
      <c r="E69" s="45">
        <v>1</v>
      </c>
      <c r="I69" s="45" t="s">
        <v>56</v>
      </c>
      <c r="J69" s="45" t="s">
        <v>636</v>
      </c>
      <c r="K69" s="46">
        <v>63</v>
      </c>
      <c r="L69" s="46">
        <v>950</v>
      </c>
      <c r="M69" s="46">
        <v>45</v>
      </c>
      <c r="N69" s="46">
        <v>950</v>
      </c>
      <c r="O69" s="43">
        <v>1900</v>
      </c>
      <c r="Q69" s="45">
        <v>1900</v>
      </c>
      <c r="R69" s="45" t="s">
        <v>58</v>
      </c>
      <c r="S69" s="45">
        <v>2021</v>
      </c>
      <c r="T69" s="45" t="str">
        <f>CONCATENATE(J69," ","(",S69,")")</f>
        <v>Khan et al (2021)</v>
      </c>
      <c r="U69" s="45" t="str">
        <f>CONCATENATE(T69,G69)</f>
        <v>Khan et al (2021)</v>
      </c>
      <c r="V69" s="45" t="s">
        <v>637</v>
      </c>
      <c r="W69" s="45" t="s">
        <v>60</v>
      </c>
      <c r="X69" s="45" t="s">
        <v>505</v>
      </c>
      <c r="Y69" s="45" t="s">
        <v>505</v>
      </c>
      <c r="Z69" s="45" t="s">
        <v>505</v>
      </c>
      <c r="AA69" s="45">
        <v>16</v>
      </c>
      <c r="AB69" s="45" t="str">
        <f>IF(AA69&lt;=$AA$145,"Low quality (≤12)","High quality (&gt;12)")</f>
        <v>High quality (&gt;12)</v>
      </c>
      <c r="AC69" s="45" t="s">
        <v>95</v>
      </c>
      <c r="AD69" s="45" t="s">
        <v>95</v>
      </c>
      <c r="AE69" s="45" t="s">
        <v>65</v>
      </c>
      <c r="AF69" s="45" t="s">
        <v>96</v>
      </c>
      <c r="AG69" s="45" t="s">
        <v>97</v>
      </c>
      <c r="AH69" s="45" t="s">
        <v>638</v>
      </c>
      <c r="AI69" s="45" t="s">
        <v>639</v>
      </c>
      <c r="AJ69" s="45" t="s">
        <v>640</v>
      </c>
      <c r="AK69" s="45" t="s">
        <v>101</v>
      </c>
      <c r="AL69" s="45" t="s">
        <v>102</v>
      </c>
      <c r="AM69" s="45" t="s">
        <v>102</v>
      </c>
      <c r="AN69" s="45" t="s">
        <v>641</v>
      </c>
      <c r="AO69" s="48" t="s">
        <v>122</v>
      </c>
      <c r="AP69" s="48" t="s">
        <v>122</v>
      </c>
      <c r="AQ69" s="45" t="s">
        <v>76</v>
      </c>
      <c r="AR69" s="45" t="s">
        <v>77</v>
      </c>
      <c r="AS69" s="45" t="s">
        <v>343</v>
      </c>
      <c r="AT69" s="45" t="s">
        <v>106</v>
      </c>
      <c r="AU69" s="45" t="s">
        <v>107</v>
      </c>
      <c r="AV69" s="45">
        <v>1</v>
      </c>
      <c r="AW69" s="45" t="s">
        <v>84</v>
      </c>
      <c r="AX69" s="45" t="s">
        <v>82</v>
      </c>
      <c r="AY69" s="45" t="s">
        <v>642</v>
      </c>
      <c r="AZ69" s="49">
        <v>1.4</v>
      </c>
      <c r="BA69" s="49">
        <v>0.97</v>
      </c>
      <c r="BB69" s="49">
        <v>2.0299999999999998</v>
      </c>
      <c r="BC69" s="45" t="s">
        <v>84</v>
      </c>
      <c r="BD69" s="45" t="s">
        <v>85</v>
      </c>
      <c r="BE69" s="45" t="s">
        <v>86</v>
      </c>
      <c r="BF69" s="45" t="s">
        <v>87</v>
      </c>
      <c r="BG69" s="45" t="s">
        <v>82</v>
      </c>
      <c r="BH69" s="50">
        <v>1.4</v>
      </c>
      <c r="BI69" s="50">
        <v>0.97</v>
      </c>
      <c r="BJ69" s="50">
        <v>2.0299999999999998</v>
      </c>
    </row>
    <row r="70" spans="1:62" s="45" customFormat="1" ht="18.649999999999999" customHeight="1" x14ac:dyDescent="0.35">
      <c r="A70" s="45">
        <v>47</v>
      </c>
      <c r="B70" s="45">
        <v>1</v>
      </c>
      <c r="C70" s="45" t="str">
        <f>CONCATENATE(A70,B70)</f>
        <v>471</v>
      </c>
      <c r="D70" s="45" t="s">
        <v>643</v>
      </c>
      <c r="E70" s="45">
        <v>1</v>
      </c>
      <c r="I70" s="45" t="s">
        <v>56</v>
      </c>
      <c r="J70" s="45" t="s">
        <v>636</v>
      </c>
      <c r="K70" s="46">
        <v>282</v>
      </c>
      <c r="L70" s="46">
        <v>3134</v>
      </c>
      <c r="M70" s="46">
        <v>63046</v>
      </c>
      <c r="N70" s="46">
        <v>645810</v>
      </c>
      <c r="O70" s="43">
        <v>648944</v>
      </c>
      <c r="Q70" s="54">
        <v>648944</v>
      </c>
      <c r="R70" s="45" t="s">
        <v>171</v>
      </c>
      <c r="S70" s="45">
        <v>2022</v>
      </c>
      <c r="T70" s="45" t="str">
        <f>CONCATENATE(J70," ","(",S70,")")</f>
        <v>Khan et al (2022)</v>
      </c>
      <c r="U70" s="45" t="str">
        <f>CONCATENATE(T70,G70)</f>
        <v>Khan et al (2022)</v>
      </c>
      <c r="V70" s="45" t="s">
        <v>644</v>
      </c>
      <c r="W70" s="45" t="s">
        <v>60</v>
      </c>
      <c r="X70" s="45" t="s">
        <v>505</v>
      </c>
      <c r="Y70" s="45" t="s">
        <v>505</v>
      </c>
      <c r="Z70" s="45" t="s">
        <v>505</v>
      </c>
      <c r="AA70" s="45">
        <v>11</v>
      </c>
      <c r="AB70" s="45" t="str">
        <f>IF(AA70&lt;=$AA$145,"Low quality (≤12)","High quality (&gt;12)")</f>
        <v>Low quality (≤12)</v>
      </c>
      <c r="AC70" s="45" t="s">
        <v>95</v>
      </c>
      <c r="AD70" s="45" t="s">
        <v>95</v>
      </c>
      <c r="AE70" s="45" t="s">
        <v>65</v>
      </c>
      <c r="AF70" s="45" t="s">
        <v>96</v>
      </c>
      <c r="AG70" s="45" t="s">
        <v>97</v>
      </c>
      <c r="AH70" s="45" t="s">
        <v>645</v>
      </c>
      <c r="AI70" s="45" t="s">
        <v>415</v>
      </c>
      <c r="AJ70" s="45" t="s">
        <v>640</v>
      </c>
      <c r="AK70" s="45" t="s">
        <v>101</v>
      </c>
      <c r="AL70" s="45" t="s">
        <v>102</v>
      </c>
      <c r="AM70" s="45" t="s">
        <v>102</v>
      </c>
      <c r="AN70" s="45" t="s">
        <v>122</v>
      </c>
      <c r="AO70" s="48" t="s">
        <v>122</v>
      </c>
      <c r="AP70" s="48" t="s">
        <v>122</v>
      </c>
      <c r="AQ70" s="45" t="s">
        <v>646</v>
      </c>
      <c r="AR70" s="45" t="s">
        <v>77</v>
      </c>
      <c r="AS70" s="45" t="s">
        <v>123</v>
      </c>
      <c r="AT70" s="45" t="s">
        <v>106</v>
      </c>
      <c r="AU70" s="45" t="s">
        <v>107</v>
      </c>
      <c r="AV70" s="45">
        <v>1</v>
      </c>
      <c r="AW70" s="45" t="s">
        <v>134</v>
      </c>
      <c r="AX70" s="45" t="s">
        <v>135</v>
      </c>
      <c r="AZ70" s="49">
        <v>0.92171646188748313</v>
      </c>
      <c r="BA70" s="49">
        <v>0.82439483020538484</v>
      </c>
      <c r="BB70" s="49">
        <v>1.0305271272779881</v>
      </c>
      <c r="BC70" s="45" t="s">
        <v>134</v>
      </c>
      <c r="BD70" s="45" t="s">
        <v>85</v>
      </c>
      <c r="BE70" s="45" t="s">
        <v>136</v>
      </c>
      <c r="BF70" s="45" t="s">
        <v>137</v>
      </c>
      <c r="BG70" s="45" t="s">
        <v>135</v>
      </c>
      <c r="BH70" s="50">
        <v>0.92171646188748313</v>
      </c>
      <c r="BI70" s="50">
        <v>0.82439483020538484</v>
      </c>
      <c r="BJ70" s="50">
        <v>1.0305271272779881</v>
      </c>
    </row>
    <row r="71" spans="1:62" s="45" customFormat="1" ht="18.649999999999999" customHeight="1" x14ac:dyDescent="0.35">
      <c r="A71" s="45">
        <v>48</v>
      </c>
      <c r="B71" s="45">
        <v>1</v>
      </c>
      <c r="C71" s="45" t="str">
        <f>CONCATENATE(A71,B71)</f>
        <v>481</v>
      </c>
      <c r="D71" s="45" t="s">
        <v>647</v>
      </c>
      <c r="E71" s="45">
        <v>1</v>
      </c>
      <c r="I71" s="45" t="s">
        <v>56</v>
      </c>
      <c r="J71" s="45" t="s">
        <v>648</v>
      </c>
      <c r="K71" s="51" t="s">
        <v>1733</v>
      </c>
      <c r="L71" s="53">
        <v>558</v>
      </c>
      <c r="M71" s="51" t="s">
        <v>1733</v>
      </c>
      <c r="N71" s="53">
        <v>4916</v>
      </c>
      <c r="O71" s="43">
        <v>5472</v>
      </c>
      <c r="Q71" s="45">
        <v>5472</v>
      </c>
      <c r="R71" s="45" t="s">
        <v>58</v>
      </c>
      <c r="S71" s="45">
        <v>2015</v>
      </c>
      <c r="T71" s="45" t="str">
        <f>CONCATENATE(J71," ","(",S71,")")</f>
        <v>Khanijow et al (2015)</v>
      </c>
      <c r="U71" s="45" t="str">
        <f>CONCATENATE(T71,G71)</f>
        <v>Khanijow et al (2015)</v>
      </c>
      <c r="V71" s="45" t="s">
        <v>649</v>
      </c>
      <c r="W71" s="45" t="s">
        <v>60</v>
      </c>
      <c r="X71" s="45" t="s">
        <v>505</v>
      </c>
      <c r="Y71" s="45" t="s">
        <v>505</v>
      </c>
      <c r="Z71" s="45" t="s">
        <v>505</v>
      </c>
      <c r="AA71" s="45">
        <v>11</v>
      </c>
      <c r="AB71" s="45" t="str">
        <f>IF(AA71&lt;=$AA$145,"Low quality (≤12)","High quality (&gt;12)")</f>
        <v>Low quality (≤12)</v>
      </c>
      <c r="AC71" s="45" t="s">
        <v>95</v>
      </c>
      <c r="AD71" s="45" t="s">
        <v>95</v>
      </c>
      <c r="AE71" s="45" t="s">
        <v>65</v>
      </c>
      <c r="AF71" s="45" t="s">
        <v>96</v>
      </c>
      <c r="AG71" s="45" t="s">
        <v>97</v>
      </c>
      <c r="AH71" s="45" t="s">
        <v>650</v>
      </c>
      <c r="AI71" s="45" t="s">
        <v>349</v>
      </c>
      <c r="AJ71" s="45" t="s">
        <v>651</v>
      </c>
      <c r="AK71" s="45" t="s">
        <v>101</v>
      </c>
      <c r="AL71" s="45" t="s">
        <v>102</v>
      </c>
      <c r="AM71" s="45" t="s">
        <v>102</v>
      </c>
      <c r="AN71" s="45" t="s">
        <v>652</v>
      </c>
      <c r="AO71" s="48" t="s">
        <v>122</v>
      </c>
      <c r="AP71" s="48" t="s">
        <v>122</v>
      </c>
      <c r="AQ71" s="48" t="s">
        <v>76</v>
      </c>
      <c r="AR71" s="45" t="s">
        <v>77</v>
      </c>
      <c r="AS71" s="45" t="s">
        <v>653</v>
      </c>
      <c r="AT71" s="48" t="s">
        <v>106</v>
      </c>
      <c r="AU71" s="45" t="s">
        <v>107</v>
      </c>
      <c r="AV71" s="45">
        <v>1</v>
      </c>
      <c r="AW71" s="45" t="s">
        <v>134</v>
      </c>
      <c r="AX71" s="45" t="s">
        <v>135</v>
      </c>
      <c r="AZ71" s="49">
        <v>2</v>
      </c>
      <c r="BA71" s="49">
        <v>1.6172037861044346</v>
      </c>
      <c r="BB71" s="49">
        <v>2.4734050429323511</v>
      </c>
      <c r="BC71" s="45" t="s">
        <v>134</v>
      </c>
      <c r="BD71" s="45" t="s">
        <v>85</v>
      </c>
      <c r="BE71" s="45" t="s">
        <v>136</v>
      </c>
      <c r="BF71" s="45" t="s">
        <v>137</v>
      </c>
      <c r="BG71" s="45" t="s">
        <v>135</v>
      </c>
      <c r="BH71" s="50">
        <v>2</v>
      </c>
      <c r="BI71" s="50">
        <v>1.6172037861044346</v>
      </c>
      <c r="BJ71" s="50">
        <v>2.4734050429323511</v>
      </c>
    </row>
    <row r="72" spans="1:62" s="45" customFormat="1" ht="18.649999999999999" customHeight="1" x14ac:dyDescent="0.35">
      <c r="A72" s="45">
        <v>49</v>
      </c>
      <c r="B72" s="45">
        <v>1</v>
      </c>
      <c r="C72" s="45" t="str">
        <f>CONCATENATE(A72,B72)</f>
        <v>491</v>
      </c>
      <c r="D72" s="45" t="s">
        <v>654</v>
      </c>
      <c r="E72" s="45">
        <v>1</v>
      </c>
      <c r="I72" s="45" t="s">
        <v>56</v>
      </c>
      <c r="J72" s="45" t="s">
        <v>655</v>
      </c>
      <c r="K72" s="46">
        <v>10.956000000000001</v>
      </c>
      <c r="L72" s="46">
        <v>332</v>
      </c>
      <c r="M72" s="46">
        <v>1785.14</v>
      </c>
      <c r="N72" s="46">
        <v>43540</v>
      </c>
      <c r="O72" s="43">
        <v>43872</v>
      </c>
      <c r="Q72" s="45">
        <v>43872</v>
      </c>
      <c r="R72" s="45" t="s">
        <v>113</v>
      </c>
      <c r="S72" s="45">
        <v>2019</v>
      </c>
      <c r="T72" s="45" t="str">
        <f>CONCATENATE(J72," ","(",S72,")")</f>
        <v>Kiwanuka et al (2019)</v>
      </c>
      <c r="U72" s="45" t="str">
        <f>CONCATENATE(T72,G72)</f>
        <v>Kiwanuka et al (2019)</v>
      </c>
      <c r="V72" s="45" t="s">
        <v>656</v>
      </c>
      <c r="W72" s="45" t="s">
        <v>60</v>
      </c>
      <c r="X72" s="45" t="s">
        <v>505</v>
      </c>
      <c r="Y72" s="45" t="s">
        <v>505</v>
      </c>
      <c r="Z72" s="45" t="s">
        <v>505</v>
      </c>
      <c r="AA72" s="45">
        <v>14</v>
      </c>
      <c r="AB72" s="45" t="str">
        <f>IF(AA72&lt;=$AA$145,"Low quality (≤12)","High quality (&gt;12)")</f>
        <v>High quality (&gt;12)</v>
      </c>
      <c r="AC72" s="45" t="s">
        <v>95</v>
      </c>
      <c r="AD72" s="45" t="s">
        <v>95</v>
      </c>
      <c r="AE72" s="45" t="s">
        <v>65</v>
      </c>
      <c r="AF72" s="45" t="s">
        <v>96</v>
      </c>
      <c r="AG72" s="45" t="s">
        <v>97</v>
      </c>
      <c r="AH72" s="45" t="s">
        <v>657</v>
      </c>
      <c r="AI72" s="45" t="s">
        <v>580</v>
      </c>
      <c r="AJ72" s="45" t="s">
        <v>658</v>
      </c>
      <c r="AK72" s="45" t="s">
        <v>101</v>
      </c>
      <c r="AL72" s="45" t="s">
        <v>121</v>
      </c>
      <c r="AM72" s="45" t="s">
        <v>121</v>
      </c>
      <c r="AN72" s="45" t="s">
        <v>659</v>
      </c>
      <c r="AO72" s="48" t="s">
        <v>122</v>
      </c>
      <c r="AP72" s="48" t="s">
        <v>122</v>
      </c>
      <c r="AQ72" s="45" t="s">
        <v>76</v>
      </c>
      <c r="AR72" s="45" t="s">
        <v>77</v>
      </c>
      <c r="AS72" s="45" t="s">
        <v>123</v>
      </c>
      <c r="AT72" s="48" t="s">
        <v>106</v>
      </c>
      <c r="AU72" s="45" t="s">
        <v>107</v>
      </c>
      <c r="AV72" s="45">
        <v>1</v>
      </c>
      <c r="AW72" s="45" t="s">
        <v>84</v>
      </c>
      <c r="AX72" s="45" t="s">
        <v>82</v>
      </c>
      <c r="AY72" s="45" t="s">
        <v>660</v>
      </c>
      <c r="AZ72" s="49">
        <v>0.8</v>
      </c>
      <c r="BA72" s="49">
        <v>0.45</v>
      </c>
      <c r="BB72" s="49">
        <v>1.44</v>
      </c>
      <c r="BC72" s="45" t="s">
        <v>84</v>
      </c>
      <c r="BD72" s="45" t="s">
        <v>85</v>
      </c>
      <c r="BE72" s="45" t="s">
        <v>86</v>
      </c>
      <c r="BF72" s="45" t="s">
        <v>87</v>
      </c>
      <c r="BG72" s="45" t="s">
        <v>82</v>
      </c>
      <c r="BH72" s="50">
        <v>0.8</v>
      </c>
      <c r="BI72" s="50">
        <v>0.45</v>
      </c>
      <c r="BJ72" s="50">
        <v>1.44</v>
      </c>
    </row>
    <row r="73" spans="1:62" s="45" customFormat="1" ht="18.649999999999999" customHeight="1" x14ac:dyDescent="0.35">
      <c r="A73" s="45">
        <v>51</v>
      </c>
      <c r="B73" s="45">
        <v>1</v>
      </c>
      <c r="C73" s="45" t="str">
        <f>CONCATENATE(A73,B73)</f>
        <v>511</v>
      </c>
      <c r="D73" s="45" t="s">
        <v>661</v>
      </c>
      <c r="E73" s="45">
        <v>1</v>
      </c>
      <c r="I73" s="45" t="s">
        <v>56</v>
      </c>
      <c r="J73" s="45" t="s">
        <v>662</v>
      </c>
      <c r="K73" s="53">
        <v>30</v>
      </c>
      <c r="L73" s="53">
        <v>72</v>
      </c>
      <c r="M73" s="53">
        <v>553</v>
      </c>
      <c r="N73" s="53">
        <v>1536</v>
      </c>
      <c r="O73" s="43">
        <v>1608</v>
      </c>
      <c r="Q73" s="45">
        <v>1608</v>
      </c>
      <c r="R73" s="45" t="s">
        <v>58</v>
      </c>
      <c r="S73" s="45">
        <v>1995</v>
      </c>
      <c r="T73" s="45" t="str">
        <f>CONCATENATE(J73," ","(",S73,")")</f>
        <v>Lebow et al (1995)</v>
      </c>
      <c r="U73" s="45" t="str">
        <f>CONCATENATE(T73,G73)</f>
        <v>Lebow et al (1995)</v>
      </c>
      <c r="V73" s="45" t="s">
        <v>663</v>
      </c>
      <c r="W73" s="45" t="s">
        <v>60</v>
      </c>
      <c r="X73" s="45" t="s">
        <v>505</v>
      </c>
      <c r="Y73" s="45" t="s">
        <v>505</v>
      </c>
      <c r="Z73" s="45" t="s">
        <v>505</v>
      </c>
      <c r="AA73" s="45">
        <v>10</v>
      </c>
      <c r="AB73" s="45" t="str">
        <f>IF(AA73&lt;=$AA$145,"Low quality (≤12)","High quality (&gt;12)")</f>
        <v>Low quality (≤12)</v>
      </c>
      <c r="AC73" s="45" t="s">
        <v>95</v>
      </c>
      <c r="AD73" s="45" t="s">
        <v>95</v>
      </c>
      <c r="AE73" s="45" t="s">
        <v>65</v>
      </c>
      <c r="AF73" s="45" t="s">
        <v>96</v>
      </c>
      <c r="AG73" s="45" t="s">
        <v>97</v>
      </c>
      <c r="AH73" s="45" t="s">
        <v>664</v>
      </c>
      <c r="AI73" s="45" t="s">
        <v>349</v>
      </c>
      <c r="AJ73" s="45" t="s">
        <v>120</v>
      </c>
      <c r="AK73" s="45" t="s">
        <v>101</v>
      </c>
      <c r="AL73" s="45" t="s">
        <v>102</v>
      </c>
      <c r="AM73" s="45" t="s">
        <v>102</v>
      </c>
      <c r="AN73" s="45" t="s">
        <v>665</v>
      </c>
      <c r="AO73" s="45" t="s">
        <v>186</v>
      </c>
      <c r="AP73" s="45" t="s">
        <v>75</v>
      </c>
      <c r="AQ73" s="45" t="s">
        <v>177</v>
      </c>
      <c r="AR73" s="45" t="s">
        <v>177</v>
      </c>
      <c r="AS73" s="45" t="s">
        <v>666</v>
      </c>
      <c r="AT73" s="45" t="s">
        <v>106</v>
      </c>
      <c r="AU73" s="45" t="s">
        <v>107</v>
      </c>
      <c r="AV73" s="45">
        <v>1</v>
      </c>
      <c r="AW73" s="45" t="s">
        <v>134</v>
      </c>
      <c r="AX73" s="45" t="s">
        <v>135</v>
      </c>
      <c r="AZ73" s="49">
        <v>1.1573236889692586</v>
      </c>
      <c r="BA73" s="49">
        <v>0.13630198915009042</v>
      </c>
      <c r="BB73" s="49">
        <v>9.3290330033858501E-5</v>
      </c>
      <c r="BC73" s="45" t="s">
        <v>134</v>
      </c>
      <c r="BD73" s="45" t="s">
        <v>85</v>
      </c>
      <c r="BE73" s="45" t="s">
        <v>136</v>
      </c>
      <c r="BF73" s="45" t="s">
        <v>137</v>
      </c>
      <c r="BG73" s="45" t="s">
        <v>135</v>
      </c>
      <c r="BH73" s="50">
        <v>1.1573236889692586</v>
      </c>
      <c r="BI73" s="50">
        <v>0.13630198915009042</v>
      </c>
      <c r="BJ73" s="50">
        <v>2</v>
      </c>
    </row>
    <row r="74" spans="1:62" s="45" customFormat="1" ht="18.649999999999999" customHeight="1" x14ac:dyDescent="0.35">
      <c r="A74" s="45">
        <v>52</v>
      </c>
      <c r="B74" s="45">
        <v>1</v>
      </c>
      <c r="C74" s="45" t="str">
        <f>CONCATENATE(A74,B74)</f>
        <v>521</v>
      </c>
      <c r="D74" s="45" t="s">
        <v>89</v>
      </c>
      <c r="E74" s="45">
        <v>1</v>
      </c>
      <c r="I74" s="45" t="s">
        <v>56</v>
      </c>
      <c r="J74" s="45" t="s">
        <v>90</v>
      </c>
      <c r="K74" s="53">
        <v>13</v>
      </c>
      <c r="L74" s="53">
        <v>56</v>
      </c>
      <c r="M74" s="53">
        <v>23</v>
      </c>
      <c r="N74" s="53">
        <v>112</v>
      </c>
      <c r="O74" s="43">
        <v>168</v>
      </c>
      <c r="Q74" s="45">
        <v>168</v>
      </c>
      <c r="R74" s="45" t="s">
        <v>91</v>
      </c>
      <c r="S74" s="45">
        <v>2019</v>
      </c>
      <c r="T74" s="45" t="str">
        <f>CONCATENATE(J74," ","(",S74,")")</f>
        <v>Lee et al (2019)</v>
      </c>
      <c r="U74" s="45" t="str">
        <f>CONCATENATE(T74,G74)</f>
        <v>Lee et al (2019)</v>
      </c>
      <c r="V74" s="45" t="s">
        <v>92</v>
      </c>
      <c r="W74" s="45" t="s">
        <v>60</v>
      </c>
      <c r="X74" s="45" t="s">
        <v>93</v>
      </c>
      <c r="Y74" s="45" t="s">
        <v>94</v>
      </c>
      <c r="Z74" s="45" t="s">
        <v>94</v>
      </c>
      <c r="AA74" s="45">
        <v>12</v>
      </c>
      <c r="AB74" s="45" t="str">
        <f>IF(AA74&lt;=$AA$145,"Low quality (≤12)","High quality (&gt;12)")</f>
        <v>High quality (&gt;12)</v>
      </c>
      <c r="AC74" s="45" t="s">
        <v>95</v>
      </c>
      <c r="AD74" s="45" t="s">
        <v>95</v>
      </c>
      <c r="AE74" s="45" t="s">
        <v>65</v>
      </c>
      <c r="AF74" s="45" t="s">
        <v>96</v>
      </c>
      <c r="AG74" s="45" t="s">
        <v>97</v>
      </c>
      <c r="AH74" s="45" t="s">
        <v>98</v>
      </c>
      <c r="AI74" s="45" t="s">
        <v>99</v>
      </c>
      <c r="AJ74" s="45" t="s">
        <v>100</v>
      </c>
      <c r="AK74" s="45" t="s">
        <v>101</v>
      </c>
      <c r="AL74" s="45" t="s">
        <v>102</v>
      </c>
      <c r="AM74" s="45" t="s">
        <v>102</v>
      </c>
      <c r="AN74" s="45" t="s">
        <v>103</v>
      </c>
      <c r="AO74" s="48" t="s">
        <v>104</v>
      </c>
      <c r="AP74" s="48" t="s">
        <v>104</v>
      </c>
      <c r="AQ74" s="45" t="s">
        <v>76</v>
      </c>
      <c r="AR74" s="45" t="s">
        <v>77</v>
      </c>
      <c r="AS74" s="45" t="s">
        <v>105</v>
      </c>
      <c r="AT74" s="45" t="s">
        <v>106</v>
      </c>
      <c r="AU74" s="45" t="s">
        <v>107</v>
      </c>
      <c r="AV74" s="45">
        <v>1</v>
      </c>
      <c r="AW74" s="45" t="s">
        <v>108</v>
      </c>
      <c r="AX74" s="45" t="s">
        <v>82</v>
      </c>
      <c r="AY74" s="45" t="s">
        <v>109</v>
      </c>
      <c r="AZ74" s="49">
        <v>0.91</v>
      </c>
      <c r="BA74" s="49">
        <v>0.26</v>
      </c>
      <c r="BB74" s="49">
        <v>3.12</v>
      </c>
      <c r="BC74" s="45" t="s">
        <v>84</v>
      </c>
      <c r="BD74" s="45" t="s">
        <v>85</v>
      </c>
      <c r="BE74" s="45" t="s">
        <v>86</v>
      </c>
      <c r="BF74" s="45" t="s">
        <v>87</v>
      </c>
      <c r="BG74" s="45" t="s">
        <v>110</v>
      </c>
      <c r="BH74" s="50">
        <v>0.95393920141694566</v>
      </c>
      <c r="BI74" s="50">
        <v>0.50990195135927852</v>
      </c>
      <c r="BJ74" s="50">
        <v>1.7663521732655694</v>
      </c>
    </row>
    <row r="75" spans="1:62" s="45" customFormat="1" ht="18.649999999999999" customHeight="1" x14ac:dyDescent="0.35">
      <c r="A75" s="45">
        <v>53</v>
      </c>
      <c r="B75" s="45">
        <v>1</v>
      </c>
      <c r="C75" s="45" t="str">
        <f>CONCATENATE(A75,B75)</f>
        <v>531</v>
      </c>
      <c r="D75" s="45" t="s">
        <v>403</v>
      </c>
      <c r="E75" s="45">
        <v>1</v>
      </c>
      <c r="I75" s="45" t="s">
        <v>56</v>
      </c>
      <c r="J75" s="45" t="s">
        <v>404</v>
      </c>
      <c r="K75" s="46">
        <v>22</v>
      </c>
      <c r="L75" s="46">
        <v>319</v>
      </c>
      <c r="M75" s="46">
        <v>185</v>
      </c>
      <c r="N75" s="46">
        <v>1370</v>
      </c>
      <c r="O75" s="43">
        <v>1689</v>
      </c>
      <c r="Q75" s="45">
        <v>1689</v>
      </c>
      <c r="R75" s="45" t="s">
        <v>58</v>
      </c>
      <c r="S75" s="45">
        <v>2019</v>
      </c>
      <c r="T75" s="45" t="str">
        <f>CONCATENATE(J75," ","(",S75,")")</f>
        <v>Lemay et al (2019)</v>
      </c>
      <c r="U75" s="45" t="str">
        <f>CONCATENATE(T75,G75)</f>
        <v>Lemay et al (2019)</v>
      </c>
      <c r="V75" s="45" t="s">
        <v>405</v>
      </c>
      <c r="W75" s="45" t="s">
        <v>60</v>
      </c>
      <c r="X75" s="45" t="s">
        <v>365</v>
      </c>
      <c r="Y75" s="45" t="s">
        <v>365</v>
      </c>
      <c r="Z75" s="45" t="s">
        <v>365</v>
      </c>
      <c r="AA75" s="45">
        <v>13</v>
      </c>
      <c r="AB75" s="45" t="str">
        <f>IF(AA75&lt;=$AA$145,"Low quality (≤12)","High quality (&gt;12)")</f>
        <v>High quality (&gt;12)</v>
      </c>
      <c r="AC75" s="45" t="s">
        <v>95</v>
      </c>
      <c r="AD75" s="45" t="s">
        <v>95</v>
      </c>
      <c r="AE75" s="45" t="s">
        <v>65</v>
      </c>
      <c r="AF75" s="45" t="s">
        <v>66</v>
      </c>
      <c r="AG75" s="45" t="s">
        <v>67</v>
      </c>
      <c r="AH75" s="45" t="s">
        <v>406</v>
      </c>
      <c r="AI75" s="45" t="s">
        <v>341</v>
      </c>
      <c r="AJ75" s="45" t="s">
        <v>407</v>
      </c>
      <c r="AK75" s="45" t="s">
        <v>101</v>
      </c>
      <c r="AL75" s="45" t="s">
        <v>102</v>
      </c>
      <c r="AM75" s="45" t="s">
        <v>102</v>
      </c>
      <c r="AN75" s="45" t="s">
        <v>408</v>
      </c>
      <c r="AO75" s="45" t="s">
        <v>75</v>
      </c>
      <c r="AP75" s="45" t="s">
        <v>75</v>
      </c>
      <c r="AQ75" s="45" t="s">
        <v>76</v>
      </c>
      <c r="AR75" s="45" t="s">
        <v>77</v>
      </c>
      <c r="AT75" s="45" t="s">
        <v>106</v>
      </c>
      <c r="AU75" s="45" t="s">
        <v>107</v>
      </c>
      <c r="AV75" s="45">
        <v>1</v>
      </c>
      <c r="AW75" s="45" t="s">
        <v>108</v>
      </c>
      <c r="AX75" s="45" t="s">
        <v>82</v>
      </c>
      <c r="AY75" s="45" t="s">
        <v>409</v>
      </c>
      <c r="AZ75" s="49">
        <v>0.62</v>
      </c>
      <c r="BA75" s="49">
        <v>0.33</v>
      </c>
      <c r="BB75" s="49">
        <v>1.18</v>
      </c>
      <c r="BC75" s="45" t="s">
        <v>84</v>
      </c>
      <c r="BD75" s="45" t="s">
        <v>85</v>
      </c>
      <c r="BE75" s="45" t="s">
        <v>86</v>
      </c>
      <c r="BF75" s="45" t="s">
        <v>87</v>
      </c>
      <c r="BG75" s="45" t="s">
        <v>110</v>
      </c>
      <c r="BH75" s="50">
        <v>0.78740078740118113</v>
      </c>
      <c r="BI75" s="50">
        <v>0.57445626465380284</v>
      </c>
      <c r="BJ75" s="50">
        <v>1.0862780491200215</v>
      </c>
    </row>
    <row r="76" spans="1:62" s="45" customFormat="1" ht="18.649999999999999" customHeight="1" x14ac:dyDescent="0.35">
      <c r="A76" s="45">
        <v>54</v>
      </c>
      <c r="B76" s="45">
        <v>1</v>
      </c>
      <c r="C76" s="45" t="str">
        <f>CONCATENATE(A76,B76)</f>
        <v>541</v>
      </c>
      <c r="D76" s="45" t="s">
        <v>667</v>
      </c>
      <c r="E76" s="45">
        <v>1</v>
      </c>
      <c r="I76" s="45" t="s">
        <v>56</v>
      </c>
      <c r="J76" s="45" t="s">
        <v>668</v>
      </c>
      <c r="K76" s="51" t="s">
        <v>1733</v>
      </c>
      <c r="L76" s="46">
        <v>27441</v>
      </c>
      <c r="M76" s="51" t="s">
        <v>1733</v>
      </c>
      <c r="N76" s="53">
        <f>O76-L76</f>
        <v>216857</v>
      </c>
      <c r="O76" s="43">
        <v>244298</v>
      </c>
      <c r="Q76" s="45">
        <v>244298</v>
      </c>
      <c r="R76" s="45" t="s">
        <v>163</v>
      </c>
      <c r="S76" s="45">
        <v>2017</v>
      </c>
      <c r="T76" s="45" t="str">
        <f>CONCATENATE(J76," ","(",S76,")")</f>
        <v>Levanon Seligson et al (2017)</v>
      </c>
      <c r="U76" s="45" t="str">
        <f>CONCATENATE(T76,G76)</f>
        <v>Levanon Seligson et al (2017)</v>
      </c>
      <c r="V76" s="45" t="s">
        <v>669</v>
      </c>
      <c r="W76" s="45" t="s">
        <v>60</v>
      </c>
      <c r="X76" s="45" t="s">
        <v>505</v>
      </c>
      <c r="Y76" s="45" t="s">
        <v>505</v>
      </c>
      <c r="Z76" s="45" t="s">
        <v>505</v>
      </c>
      <c r="AA76" s="45">
        <v>10</v>
      </c>
      <c r="AB76" s="45" t="str">
        <f>IF(AA76&lt;=$AA$145,"Low quality (≤12)","High quality (&gt;12)")</f>
        <v>Low quality (≤12)</v>
      </c>
      <c r="AC76" s="45" t="s">
        <v>95</v>
      </c>
      <c r="AD76" s="45" t="s">
        <v>95</v>
      </c>
      <c r="AE76" s="45" t="s">
        <v>65</v>
      </c>
      <c r="AF76" s="45" t="s">
        <v>96</v>
      </c>
      <c r="AG76" s="45" t="s">
        <v>97</v>
      </c>
      <c r="AH76" s="45" t="s">
        <v>670</v>
      </c>
      <c r="AI76" s="45" t="s">
        <v>671</v>
      </c>
      <c r="AJ76" s="45" t="s">
        <v>672</v>
      </c>
      <c r="AK76" s="45" t="s">
        <v>155</v>
      </c>
      <c r="AL76" s="45" t="s">
        <v>121</v>
      </c>
      <c r="AM76" s="45" t="s">
        <v>121</v>
      </c>
      <c r="AN76" s="45" t="s">
        <v>122</v>
      </c>
      <c r="AO76" s="48" t="s">
        <v>122</v>
      </c>
      <c r="AP76" s="48" t="s">
        <v>122</v>
      </c>
      <c r="AQ76" s="45" t="s">
        <v>673</v>
      </c>
      <c r="AR76" s="45" t="s">
        <v>177</v>
      </c>
      <c r="AS76" s="45" t="s">
        <v>674</v>
      </c>
      <c r="AT76" s="45" t="s">
        <v>79</v>
      </c>
      <c r="AU76" s="48" t="s">
        <v>80</v>
      </c>
      <c r="AV76" s="45">
        <v>1</v>
      </c>
      <c r="AW76" s="45" t="s">
        <v>84</v>
      </c>
      <c r="AX76" s="45" t="s">
        <v>82</v>
      </c>
      <c r="AY76" s="45" t="s">
        <v>675</v>
      </c>
      <c r="AZ76" s="49">
        <v>2.2000000000000002</v>
      </c>
      <c r="BA76" s="49">
        <v>2</v>
      </c>
      <c r="BB76" s="49">
        <v>2.5</v>
      </c>
      <c r="BC76" s="45" t="s">
        <v>84</v>
      </c>
      <c r="BD76" s="45" t="s">
        <v>85</v>
      </c>
      <c r="BE76" s="45" t="s">
        <v>86</v>
      </c>
      <c r="BF76" s="45" t="s">
        <v>87</v>
      </c>
      <c r="BG76" s="45" t="s">
        <v>82</v>
      </c>
      <c r="BH76" s="50">
        <v>2.2000000000000002</v>
      </c>
      <c r="BI76" s="50">
        <v>2</v>
      </c>
      <c r="BJ76" s="50">
        <v>2.5</v>
      </c>
    </row>
    <row r="77" spans="1:62" s="45" customFormat="1" ht="18.649999999999999" customHeight="1" x14ac:dyDescent="0.35">
      <c r="A77" s="45">
        <v>55</v>
      </c>
      <c r="B77" s="45">
        <v>1</v>
      </c>
      <c r="C77" s="45" t="str">
        <f>CONCATENATE(A77,B77)</f>
        <v>551</v>
      </c>
      <c r="D77" s="45" t="s">
        <v>410</v>
      </c>
      <c r="E77" s="45">
        <v>1</v>
      </c>
      <c r="I77" s="45" t="s">
        <v>56</v>
      </c>
      <c r="J77" s="45" t="s">
        <v>411</v>
      </c>
      <c r="K77" s="46">
        <v>14</v>
      </c>
      <c r="L77" s="46">
        <v>75</v>
      </c>
      <c r="M77" s="46">
        <v>155</v>
      </c>
      <c r="N77" s="46">
        <v>2779</v>
      </c>
      <c r="O77" s="43">
        <v>2854</v>
      </c>
      <c r="Q77" s="45">
        <v>2854</v>
      </c>
      <c r="R77" s="45" t="s">
        <v>58</v>
      </c>
      <c r="S77" s="45">
        <v>2021</v>
      </c>
      <c r="T77" s="45" t="str">
        <f>CONCATENATE(J77," ","(",S77,")")</f>
        <v>Liauw et al (2021)</v>
      </c>
      <c r="U77" s="45" t="str">
        <f>CONCATENATE(T77,G77)</f>
        <v>Liauw et al (2021)</v>
      </c>
      <c r="V77" s="45" t="s">
        <v>412</v>
      </c>
      <c r="W77" s="45" t="s">
        <v>60</v>
      </c>
      <c r="X77" s="45" t="s">
        <v>365</v>
      </c>
      <c r="Y77" s="45" t="s">
        <v>365</v>
      </c>
      <c r="Z77" s="45" t="s">
        <v>365</v>
      </c>
      <c r="AA77" s="45">
        <v>14</v>
      </c>
      <c r="AB77" s="45" t="str">
        <f>IF(AA77&lt;=$AA$145,"Low quality (≤12)","High quality (&gt;12)")</f>
        <v>High quality (&gt;12)</v>
      </c>
      <c r="AC77" s="45" t="s">
        <v>95</v>
      </c>
      <c r="AD77" s="45" t="s">
        <v>95</v>
      </c>
      <c r="AE77" s="45" t="s">
        <v>65</v>
      </c>
      <c r="AF77" s="45" t="s">
        <v>413</v>
      </c>
      <c r="AG77" s="45" t="s">
        <v>72</v>
      </c>
      <c r="AH77" s="45" t="s">
        <v>414</v>
      </c>
      <c r="AI77" s="45" t="s">
        <v>415</v>
      </c>
      <c r="AJ77" s="45" t="s">
        <v>416</v>
      </c>
      <c r="AK77" s="45" t="s">
        <v>101</v>
      </c>
      <c r="AL77" s="48" t="s">
        <v>417</v>
      </c>
      <c r="AM77" s="48" t="s">
        <v>102</v>
      </c>
      <c r="AN77" s="45" t="s">
        <v>418</v>
      </c>
      <c r="AO77" s="48" t="s">
        <v>122</v>
      </c>
      <c r="AP77" s="48" t="s">
        <v>122</v>
      </c>
      <c r="AQ77" s="45" t="s">
        <v>76</v>
      </c>
      <c r="AR77" s="45" t="s">
        <v>77</v>
      </c>
      <c r="AS77" s="45" t="s">
        <v>123</v>
      </c>
      <c r="AT77" s="45" t="s">
        <v>107</v>
      </c>
      <c r="AU77" s="45" t="s">
        <v>107</v>
      </c>
      <c r="AV77" s="45">
        <v>1</v>
      </c>
      <c r="AW77" s="45" t="s">
        <v>134</v>
      </c>
      <c r="AX77" s="45" t="s">
        <v>82</v>
      </c>
      <c r="AZ77" s="49">
        <v>3.35</v>
      </c>
      <c r="BA77" s="49">
        <v>2.04</v>
      </c>
      <c r="BB77" s="49">
        <v>5.5</v>
      </c>
      <c r="BC77" s="45" t="s">
        <v>134</v>
      </c>
      <c r="BD77" s="45" t="s">
        <v>85</v>
      </c>
      <c r="BE77" s="45" t="s">
        <v>136</v>
      </c>
      <c r="BF77" s="45" t="s">
        <v>137</v>
      </c>
      <c r="BG77" s="45" t="s">
        <v>82</v>
      </c>
      <c r="BH77" s="50">
        <v>3.35</v>
      </c>
      <c r="BI77" s="50">
        <v>2.04</v>
      </c>
      <c r="BJ77" s="50">
        <v>5.5</v>
      </c>
    </row>
    <row r="78" spans="1:62" s="45" customFormat="1" ht="18.649999999999999" customHeight="1" x14ac:dyDescent="0.35">
      <c r="A78" s="45">
        <v>57</v>
      </c>
      <c r="B78" s="45">
        <v>1</v>
      </c>
      <c r="C78" s="45" t="str">
        <f>CONCATENATE(A78,B78)</f>
        <v>571</v>
      </c>
      <c r="D78" s="45" t="s">
        <v>456</v>
      </c>
      <c r="E78" s="45">
        <v>1</v>
      </c>
      <c r="I78" s="45" t="s">
        <v>56</v>
      </c>
      <c r="J78" s="45" t="s">
        <v>457</v>
      </c>
      <c r="K78" s="62">
        <v>0</v>
      </c>
      <c r="L78" s="46">
        <v>131</v>
      </c>
      <c r="M78" s="46">
        <v>6</v>
      </c>
      <c r="N78" s="46">
        <v>262</v>
      </c>
      <c r="O78" s="43">
        <v>393</v>
      </c>
      <c r="Q78" s="45">
        <v>393</v>
      </c>
      <c r="R78" s="45" t="s">
        <v>91</v>
      </c>
      <c r="S78" s="45">
        <v>2020</v>
      </c>
      <c r="T78" s="45" t="str">
        <f>CONCATENATE(J78," ","(",S78,")")</f>
        <v>Miller et al (2020)</v>
      </c>
      <c r="U78" s="45" t="str">
        <f>CONCATENATE(T78,G78)</f>
        <v>Miller et al (2020)</v>
      </c>
      <c r="V78" s="45" t="s">
        <v>458</v>
      </c>
      <c r="W78" s="45" t="s">
        <v>60</v>
      </c>
      <c r="X78" s="45" t="s">
        <v>459</v>
      </c>
      <c r="Y78" s="45" t="s">
        <v>459</v>
      </c>
      <c r="Z78" s="45" t="s">
        <v>459</v>
      </c>
      <c r="AA78" s="45">
        <v>12</v>
      </c>
      <c r="AB78" s="45" t="str">
        <f>IF(AA78&lt;=$AA$145,"Low quality (≤12)","High quality (&gt;12)")</f>
        <v>High quality (&gt;12)</v>
      </c>
      <c r="AC78" s="45" t="s">
        <v>95</v>
      </c>
      <c r="AD78" s="45" t="s">
        <v>95</v>
      </c>
      <c r="AE78" s="45" t="s">
        <v>65</v>
      </c>
      <c r="AF78" s="45" t="s">
        <v>96</v>
      </c>
      <c r="AG78" s="45" t="s">
        <v>97</v>
      </c>
      <c r="AH78" s="45" t="s">
        <v>460</v>
      </c>
      <c r="AI78" s="45" t="s">
        <v>461</v>
      </c>
      <c r="AJ78" s="45" t="s">
        <v>462</v>
      </c>
      <c r="AK78" s="45" t="s">
        <v>101</v>
      </c>
      <c r="AL78" s="48" t="s">
        <v>463</v>
      </c>
      <c r="AM78" s="48" t="s">
        <v>102</v>
      </c>
      <c r="AN78" s="45" t="s">
        <v>464</v>
      </c>
      <c r="AO78" s="48" t="s">
        <v>122</v>
      </c>
      <c r="AP78" s="48" t="s">
        <v>122</v>
      </c>
      <c r="AQ78" s="45" t="s">
        <v>76</v>
      </c>
      <c r="AR78" s="45" t="s">
        <v>77</v>
      </c>
      <c r="AS78" s="45" t="s">
        <v>465</v>
      </c>
      <c r="AT78" s="48" t="s">
        <v>106</v>
      </c>
      <c r="AU78" s="45" t="s">
        <v>107</v>
      </c>
      <c r="AV78" s="45">
        <v>1</v>
      </c>
      <c r="AW78" s="45" t="s">
        <v>134</v>
      </c>
      <c r="AX78" s="45" t="s">
        <v>466</v>
      </c>
      <c r="AZ78" s="50">
        <v>0.16666666666666666</v>
      </c>
      <c r="BA78" s="50">
        <v>9.3800720852197615E-3</v>
      </c>
      <c r="BB78" s="50">
        <v>2.9613608003660654</v>
      </c>
      <c r="BC78" s="45" t="s">
        <v>134</v>
      </c>
      <c r="BD78" s="45" t="s">
        <v>85</v>
      </c>
      <c r="BE78" s="45" t="s">
        <v>136</v>
      </c>
      <c r="BF78" s="45" t="s">
        <v>137</v>
      </c>
      <c r="BG78" s="45" t="s">
        <v>467</v>
      </c>
      <c r="BH78" s="50">
        <v>0.16666666666666666</v>
      </c>
      <c r="BI78" s="63">
        <v>9.3800720852197615E-3</v>
      </c>
      <c r="BJ78" s="50">
        <v>2.9613608003660654</v>
      </c>
    </row>
    <row r="79" spans="1:62" s="45" customFormat="1" ht="18.649999999999999" customHeight="1" x14ac:dyDescent="0.35">
      <c r="A79" s="45">
        <v>58</v>
      </c>
      <c r="B79" s="45">
        <v>1</v>
      </c>
      <c r="C79" s="45" t="str">
        <f>CONCATENATE(A79,B79)</f>
        <v>581</v>
      </c>
      <c r="D79" s="45" t="s">
        <v>676</v>
      </c>
      <c r="E79" s="45">
        <v>1</v>
      </c>
      <c r="I79" s="45" t="s">
        <v>56</v>
      </c>
      <c r="J79" s="45" t="s">
        <v>677</v>
      </c>
      <c r="K79" s="46">
        <v>232</v>
      </c>
      <c r="L79" s="46">
        <v>1312</v>
      </c>
      <c r="M79" s="46">
        <v>153</v>
      </c>
      <c r="N79" s="46">
        <v>861</v>
      </c>
      <c r="O79" s="43">
        <v>2173</v>
      </c>
      <c r="Q79" s="45">
        <v>2173</v>
      </c>
      <c r="R79" s="45" t="s">
        <v>58</v>
      </c>
      <c r="S79" s="45">
        <v>2022</v>
      </c>
      <c r="T79" s="45" t="str">
        <f>CONCATENATE(J79," ","(",S79,")")</f>
        <v>Miller-Archie et al (2022)</v>
      </c>
      <c r="U79" s="45" t="str">
        <f>CONCATENATE(T79,G79)</f>
        <v>Miller-Archie et al (2022)</v>
      </c>
      <c r="V79" s="45" t="s">
        <v>678</v>
      </c>
      <c r="W79" s="45" t="s">
        <v>60</v>
      </c>
      <c r="X79" s="45" t="s">
        <v>505</v>
      </c>
      <c r="Y79" s="45" t="s">
        <v>505</v>
      </c>
      <c r="Z79" s="45" t="s">
        <v>505</v>
      </c>
      <c r="AA79" s="45">
        <v>15</v>
      </c>
      <c r="AB79" s="45" t="str">
        <f>IF(AA79&lt;=$AA$145,"Low quality (≤12)","High quality (&gt;12)")</f>
        <v>High quality (&gt;12)</v>
      </c>
      <c r="AC79" s="45" t="s">
        <v>95</v>
      </c>
      <c r="AD79" s="45" t="s">
        <v>95</v>
      </c>
      <c r="AE79" s="45" t="s">
        <v>65</v>
      </c>
      <c r="AF79" s="45" t="s">
        <v>96</v>
      </c>
      <c r="AG79" s="45" t="s">
        <v>97</v>
      </c>
      <c r="AH79" s="45" t="s">
        <v>679</v>
      </c>
      <c r="AI79" s="45" t="s">
        <v>680</v>
      </c>
      <c r="AJ79" s="45" t="s">
        <v>681</v>
      </c>
      <c r="AK79" s="45" t="s">
        <v>101</v>
      </c>
      <c r="AL79" s="45" t="s">
        <v>72</v>
      </c>
      <c r="AM79" s="45" t="s">
        <v>73</v>
      </c>
      <c r="AN79" s="45" t="s">
        <v>682</v>
      </c>
      <c r="AO79" s="48" t="s">
        <v>132</v>
      </c>
      <c r="AP79" s="45" t="s">
        <v>75</v>
      </c>
      <c r="AQ79" s="45" t="s">
        <v>76</v>
      </c>
      <c r="AR79" s="45" t="s">
        <v>77</v>
      </c>
      <c r="AS79" s="45" t="s">
        <v>683</v>
      </c>
      <c r="AT79" s="45" t="s">
        <v>79</v>
      </c>
      <c r="AU79" s="48" t="s">
        <v>80</v>
      </c>
      <c r="AV79" s="45">
        <v>1</v>
      </c>
      <c r="AW79" s="45" t="s">
        <v>108</v>
      </c>
      <c r="AX79" s="45" t="s">
        <v>82</v>
      </c>
      <c r="AY79" s="45" t="s">
        <v>684</v>
      </c>
      <c r="AZ79" s="49">
        <v>0.98</v>
      </c>
      <c r="BA79" s="49">
        <v>0.77</v>
      </c>
      <c r="BB79" s="49">
        <v>1.24</v>
      </c>
      <c r="BC79" s="45" t="s">
        <v>84</v>
      </c>
      <c r="BD79" s="45" t="s">
        <v>85</v>
      </c>
      <c r="BE79" s="45" t="s">
        <v>86</v>
      </c>
      <c r="BF79" s="45" t="s">
        <v>87</v>
      </c>
      <c r="BG79" s="45" t="s">
        <v>110</v>
      </c>
      <c r="BH79" s="50">
        <v>0.98994949366116658</v>
      </c>
      <c r="BI79" s="50">
        <v>0.87749643873921224</v>
      </c>
      <c r="BJ79" s="50">
        <v>1.1135528725660044</v>
      </c>
    </row>
    <row r="80" spans="1:62" s="45" customFormat="1" ht="18.649999999999999" customHeight="1" x14ac:dyDescent="0.35">
      <c r="A80" s="45">
        <v>59</v>
      </c>
      <c r="B80" s="45">
        <v>1</v>
      </c>
      <c r="C80" s="45" t="str">
        <f>CONCATENATE(A80,B80)</f>
        <v>591</v>
      </c>
      <c r="D80" s="45" t="s">
        <v>685</v>
      </c>
      <c r="E80" s="45">
        <v>1</v>
      </c>
      <c r="I80" s="45" t="s">
        <v>56</v>
      </c>
      <c r="J80" s="45" t="s">
        <v>686</v>
      </c>
      <c r="K80" s="53">
        <v>18</v>
      </c>
      <c r="L80" s="46">
        <v>1295</v>
      </c>
      <c r="M80" s="53">
        <v>465</v>
      </c>
      <c r="N80" s="53">
        <f>O80-L80</f>
        <v>18783</v>
      </c>
      <c r="O80" s="43">
        <v>20078</v>
      </c>
      <c r="Q80" s="45">
        <v>20078</v>
      </c>
      <c r="R80" s="45" t="s">
        <v>113</v>
      </c>
      <c r="S80" s="45">
        <v>2020</v>
      </c>
      <c r="T80" s="45" t="str">
        <f>CONCATENATE(J80," ","(",S80,")")</f>
        <v>Miyawaki, Hasehawa, and Tsugawa (2020)</v>
      </c>
      <c r="U80" s="45" t="str">
        <f>CONCATENATE(T80,G80)</f>
        <v>Miyawaki, Hasehawa, and Tsugawa (2020)</v>
      </c>
      <c r="V80" s="45" t="s">
        <v>687</v>
      </c>
      <c r="W80" s="45" t="s">
        <v>60</v>
      </c>
      <c r="X80" s="45" t="s">
        <v>505</v>
      </c>
      <c r="Y80" s="45" t="s">
        <v>505</v>
      </c>
      <c r="Z80" s="45" t="s">
        <v>505</v>
      </c>
      <c r="AA80" s="45">
        <v>12</v>
      </c>
      <c r="AB80" s="45" t="str">
        <f>IF(AA80&lt;=$AA$145,"Low quality (≤12)","High quality (&gt;12)")</f>
        <v>High quality (&gt;12)</v>
      </c>
      <c r="AC80" s="45" t="s">
        <v>95</v>
      </c>
      <c r="AD80" s="45" t="s">
        <v>95</v>
      </c>
      <c r="AE80" s="45" t="s">
        <v>65</v>
      </c>
      <c r="AF80" s="45" t="s">
        <v>96</v>
      </c>
      <c r="AG80" s="45" t="s">
        <v>97</v>
      </c>
      <c r="AH80" s="45" t="s">
        <v>688</v>
      </c>
      <c r="AI80" s="45" t="s">
        <v>689</v>
      </c>
      <c r="AJ80" s="45" t="s">
        <v>690</v>
      </c>
      <c r="AK80" s="45" t="s">
        <v>101</v>
      </c>
      <c r="AL80" s="45" t="s">
        <v>102</v>
      </c>
      <c r="AM80" s="45" t="s">
        <v>102</v>
      </c>
      <c r="AN80" s="45" t="s">
        <v>690</v>
      </c>
      <c r="AO80" s="48" t="s">
        <v>122</v>
      </c>
      <c r="AP80" s="48" t="s">
        <v>122</v>
      </c>
      <c r="AQ80" s="45" t="s">
        <v>76</v>
      </c>
      <c r="AR80" s="45" t="s">
        <v>77</v>
      </c>
      <c r="AS80" s="45" t="s">
        <v>123</v>
      </c>
      <c r="AT80" s="48" t="s">
        <v>691</v>
      </c>
      <c r="AU80" s="45" t="s">
        <v>107</v>
      </c>
      <c r="AV80" s="45">
        <v>1</v>
      </c>
      <c r="AW80" s="45" t="s">
        <v>84</v>
      </c>
      <c r="AX80" s="45" t="s">
        <v>82</v>
      </c>
      <c r="AY80" s="45" t="s">
        <v>692</v>
      </c>
      <c r="AZ80" s="49">
        <v>1.03</v>
      </c>
      <c r="BA80" s="49">
        <v>0.63</v>
      </c>
      <c r="BB80" s="49">
        <v>1.69</v>
      </c>
      <c r="BC80" s="45" t="s">
        <v>84</v>
      </c>
      <c r="BD80" s="45" t="s">
        <v>85</v>
      </c>
      <c r="BE80" s="45" t="s">
        <v>86</v>
      </c>
      <c r="BF80" s="45" t="s">
        <v>87</v>
      </c>
      <c r="BG80" s="45" t="s">
        <v>82</v>
      </c>
      <c r="BH80" s="50">
        <v>1.03</v>
      </c>
      <c r="BI80" s="50">
        <v>0.63</v>
      </c>
      <c r="BJ80" s="50">
        <v>1.69</v>
      </c>
    </row>
    <row r="81" spans="1:62" s="45" customFormat="1" ht="18.649999999999999" customHeight="1" x14ac:dyDescent="0.35">
      <c r="A81" s="45">
        <v>61</v>
      </c>
      <c r="B81" s="45">
        <v>1</v>
      </c>
      <c r="C81" s="45" t="str">
        <f>CONCATENATE(A81,B81)</f>
        <v>611</v>
      </c>
      <c r="D81" s="45" t="s">
        <v>125</v>
      </c>
      <c r="E81" s="45">
        <v>1</v>
      </c>
      <c r="I81" s="45" t="s">
        <v>56</v>
      </c>
      <c r="J81" s="45" t="s">
        <v>126</v>
      </c>
      <c r="K81" s="46">
        <v>7</v>
      </c>
      <c r="L81" s="46">
        <v>26</v>
      </c>
      <c r="M81" s="46">
        <v>192</v>
      </c>
      <c r="N81" s="46">
        <v>1097</v>
      </c>
      <c r="O81" s="43">
        <v>1123</v>
      </c>
      <c r="Q81" s="45">
        <v>1123</v>
      </c>
      <c r="R81" s="45" t="s">
        <v>58</v>
      </c>
      <c r="S81" s="45">
        <v>2022</v>
      </c>
      <c r="T81" s="45" t="str">
        <f>CONCATENATE(J81," ","(",S81,")")</f>
        <v>Munteanu et al (2022)</v>
      </c>
      <c r="U81" s="45" t="str">
        <f>CONCATENATE(T81,G81)</f>
        <v>Munteanu et al (2022)</v>
      </c>
      <c r="V81" s="45" t="s">
        <v>127</v>
      </c>
      <c r="W81" s="45" t="s">
        <v>60</v>
      </c>
      <c r="X81" s="45" t="s">
        <v>128</v>
      </c>
      <c r="Y81" s="45" t="s">
        <v>116</v>
      </c>
      <c r="Z81" s="45" t="s">
        <v>117</v>
      </c>
      <c r="AA81" s="45">
        <v>9</v>
      </c>
      <c r="AB81" s="45" t="str">
        <f>IF(AA81&lt;=$AA$145,"Low quality (≤12)","High quality (&gt;12)")</f>
        <v>Low quality (≤12)</v>
      </c>
      <c r="AC81" s="45" t="s">
        <v>95</v>
      </c>
      <c r="AD81" s="45" t="s">
        <v>95</v>
      </c>
      <c r="AE81" s="45" t="s">
        <v>65</v>
      </c>
      <c r="AF81" s="45" t="s">
        <v>96</v>
      </c>
      <c r="AG81" s="45" t="s">
        <v>97</v>
      </c>
      <c r="AH81" s="45" t="s">
        <v>129</v>
      </c>
      <c r="AI81" s="45" t="s">
        <v>129</v>
      </c>
      <c r="AJ81" s="45" t="s">
        <v>130</v>
      </c>
      <c r="AK81" s="45" t="s">
        <v>101</v>
      </c>
      <c r="AL81" s="45" t="s">
        <v>121</v>
      </c>
      <c r="AM81" s="45" t="s">
        <v>121</v>
      </c>
      <c r="AN81" s="45" t="s">
        <v>131</v>
      </c>
      <c r="AO81" s="48" t="s">
        <v>132</v>
      </c>
      <c r="AP81" s="45" t="s">
        <v>75</v>
      </c>
      <c r="AQ81" s="45" t="s">
        <v>76</v>
      </c>
      <c r="AR81" s="45" t="s">
        <v>77</v>
      </c>
      <c r="AS81" s="45" t="s">
        <v>133</v>
      </c>
      <c r="AT81" s="45" t="s">
        <v>106</v>
      </c>
      <c r="AU81" s="45" t="s">
        <v>107</v>
      </c>
      <c r="AV81" s="45">
        <v>1</v>
      </c>
      <c r="AW81" s="45" t="s">
        <v>134</v>
      </c>
      <c r="AX81" s="45" t="s">
        <v>135</v>
      </c>
      <c r="AZ81" s="49">
        <v>1.5382612179487178</v>
      </c>
      <c r="BA81" s="49">
        <v>0.80611377957668928</v>
      </c>
      <c r="BB81" s="49">
        <v>2.9353766609567811</v>
      </c>
      <c r="BC81" s="45" t="s">
        <v>134</v>
      </c>
      <c r="BD81" s="45" t="s">
        <v>85</v>
      </c>
      <c r="BE81" s="45" t="s">
        <v>136</v>
      </c>
      <c r="BF81" s="45" t="s">
        <v>137</v>
      </c>
      <c r="BG81" s="45" t="s">
        <v>135</v>
      </c>
      <c r="BH81" s="50">
        <v>1.5382612179487178</v>
      </c>
      <c r="BI81" s="50">
        <v>0.80611377957668928</v>
      </c>
      <c r="BJ81" s="50">
        <v>2.9353766609567811</v>
      </c>
    </row>
    <row r="82" spans="1:62" s="45" customFormat="1" ht="18.649999999999999" customHeight="1" x14ac:dyDescent="0.35">
      <c r="A82" s="45">
        <v>64</v>
      </c>
      <c r="B82" s="45">
        <v>1</v>
      </c>
      <c r="C82" s="45" t="str">
        <f>CONCATENATE(A82,B82)</f>
        <v>641</v>
      </c>
      <c r="D82" s="45" t="s">
        <v>693</v>
      </c>
      <c r="E82" s="45">
        <v>1</v>
      </c>
      <c r="I82" s="45" t="s">
        <v>56</v>
      </c>
      <c r="J82" s="45" t="s">
        <v>694</v>
      </c>
      <c r="K82" s="46">
        <v>104418</v>
      </c>
      <c r="L82" s="46">
        <v>810326</v>
      </c>
      <c r="M82" s="46">
        <v>2453430</v>
      </c>
      <c r="N82" s="46">
        <v>21648926</v>
      </c>
      <c r="O82" s="43">
        <v>22459252</v>
      </c>
      <c r="Q82" s="45">
        <v>22459252</v>
      </c>
      <c r="R82" s="45" t="s">
        <v>1778</v>
      </c>
      <c r="S82" s="45">
        <v>2021</v>
      </c>
      <c r="T82" s="45" t="str">
        <f>CONCATENATE(J82," ","(",S82,")")</f>
        <v>Nicholas and Hale (2021)</v>
      </c>
      <c r="U82" s="45" t="str">
        <f>CONCATENATE(T82,G82)</f>
        <v>Nicholas and Hale (2021)</v>
      </c>
      <c r="V82" s="45" t="s">
        <v>695</v>
      </c>
      <c r="W82" s="45" t="s">
        <v>60</v>
      </c>
      <c r="X82" s="45" t="s">
        <v>505</v>
      </c>
      <c r="Y82" s="45" t="s">
        <v>505</v>
      </c>
      <c r="Z82" s="45" t="s">
        <v>505</v>
      </c>
      <c r="AA82" s="45">
        <v>6</v>
      </c>
      <c r="AB82" s="45" t="str">
        <f>IF(AA82&lt;=$AA$145,"Low quality (≤12)","High quality (&gt;12)")</f>
        <v>Low quality (≤12)</v>
      </c>
      <c r="AC82" s="45" t="s">
        <v>95</v>
      </c>
      <c r="AD82" s="45" t="s">
        <v>95</v>
      </c>
      <c r="AE82" s="45" t="s">
        <v>65</v>
      </c>
      <c r="AF82" s="45" t="s">
        <v>96</v>
      </c>
      <c r="AG82" s="45" t="s">
        <v>97</v>
      </c>
      <c r="AH82" s="45" t="s">
        <v>696</v>
      </c>
      <c r="AI82" s="45" t="s">
        <v>119</v>
      </c>
      <c r="AJ82" s="45" t="s">
        <v>697</v>
      </c>
      <c r="AK82" s="45" t="s">
        <v>101</v>
      </c>
      <c r="AL82" s="45" t="s">
        <v>72</v>
      </c>
      <c r="AM82" s="45" t="s">
        <v>73</v>
      </c>
      <c r="AN82" s="45" t="s">
        <v>122</v>
      </c>
      <c r="AO82" s="48" t="s">
        <v>122</v>
      </c>
      <c r="AP82" s="48" t="s">
        <v>122</v>
      </c>
      <c r="AQ82" s="45" t="s">
        <v>698</v>
      </c>
      <c r="AR82" s="45" t="s">
        <v>177</v>
      </c>
      <c r="AT82" s="45" t="s">
        <v>106</v>
      </c>
      <c r="AU82" s="45" t="s">
        <v>107</v>
      </c>
      <c r="AV82" s="45">
        <v>1</v>
      </c>
      <c r="AW82" s="45" t="s">
        <v>134</v>
      </c>
      <c r="AX82" s="45" t="s">
        <v>135</v>
      </c>
      <c r="AZ82" s="49">
        <v>1.1370466453991379</v>
      </c>
      <c r="BA82" s="49">
        <v>1.1304905648163455</v>
      </c>
      <c r="BB82" s="49">
        <v>1.1436407468146075</v>
      </c>
      <c r="BC82" s="45" t="s">
        <v>134</v>
      </c>
      <c r="BD82" s="45" t="s">
        <v>85</v>
      </c>
      <c r="BE82" s="45" t="s">
        <v>136</v>
      </c>
      <c r="BF82" s="45" t="s">
        <v>137</v>
      </c>
      <c r="BG82" s="45" t="s">
        <v>135</v>
      </c>
      <c r="BH82" s="50">
        <v>1.1370466453991379</v>
      </c>
      <c r="BI82" s="50">
        <v>1.1304905648163455</v>
      </c>
      <c r="BJ82" s="50">
        <v>1.1436407468146075</v>
      </c>
    </row>
    <row r="83" spans="1:62" s="45" customFormat="1" ht="18.649999999999999" customHeight="1" x14ac:dyDescent="0.35">
      <c r="A83" s="45">
        <v>65</v>
      </c>
      <c r="B83" s="45">
        <v>1</v>
      </c>
      <c r="C83" s="45" t="str">
        <f>CONCATENATE(A83,B83)</f>
        <v>651</v>
      </c>
      <c r="D83" s="45" t="s">
        <v>161</v>
      </c>
      <c r="E83" s="45">
        <v>1</v>
      </c>
      <c r="I83" s="45" t="s">
        <v>56</v>
      </c>
      <c r="J83" s="45" t="s">
        <v>162</v>
      </c>
      <c r="K83" s="53">
        <v>6</v>
      </c>
      <c r="L83" s="53">
        <v>269</v>
      </c>
      <c r="M83" s="53">
        <v>2857</v>
      </c>
      <c r="N83" s="53">
        <v>249655</v>
      </c>
      <c r="O83" s="43">
        <f>N83+L83</f>
        <v>249924</v>
      </c>
      <c r="Q83" s="45">
        <v>249924</v>
      </c>
      <c r="R83" s="45" t="s">
        <v>163</v>
      </c>
      <c r="S83" s="45">
        <v>2022</v>
      </c>
      <c r="T83" s="45" t="str">
        <f>CONCATENATE(J83," ","(",S83,")")</f>
        <v>Nilsson et al (2022)</v>
      </c>
      <c r="U83" s="45" t="str">
        <f>CONCATENATE(T83,G83)</f>
        <v>Nilsson et al (2022)</v>
      </c>
      <c r="V83" s="45" t="s">
        <v>164</v>
      </c>
      <c r="W83" s="45" t="s">
        <v>60</v>
      </c>
      <c r="X83" s="45" t="s">
        <v>151</v>
      </c>
      <c r="Y83" s="45" t="s">
        <v>152</v>
      </c>
      <c r="Z83" s="45" t="s">
        <v>117</v>
      </c>
      <c r="AA83" s="45">
        <v>15</v>
      </c>
      <c r="AB83" s="45" t="str">
        <f>IF(AA83&lt;=$AA$145,"Low quality (≤12)","High quality (&gt;12)")</f>
        <v>High quality (&gt;12)</v>
      </c>
      <c r="AC83" s="45" t="s">
        <v>95</v>
      </c>
      <c r="AD83" s="45" t="s">
        <v>95</v>
      </c>
      <c r="AE83" s="45" t="s">
        <v>65</v>
      </c>
      <c r="AF83" s="45" t="s">
        <v>66</v>
      </c>
      <c r="AG83" s="45" t="s">
        <v>67</v>
      </c>
      <c r="AH83" s="45" t="s">
        <v>165</v>
      </c>
      <c r="AI83" s="45" t="s">
        <v>119</v>
      </c>
      <c r="AJ83" s="45" t="s">
        <v>166</v>
      </c>
      <c r="AK83" s="45" t="s">
        <v>155</v>
      </c>
      <c r="AL83" s="45" t="s">
        <v>72</v>
      </c>
      <c r="AM83" s="45" t="s">
        <v>73</v>
      </c>
      <c r="AN83" s="45" t="s">
        <v>122</v>
      </c>
      <c r="AO83" s="48" t="s">
        <v>122</v>
      </c>
      <c r="AP83" s="48" t="s">
        <v>122</v>
      </c>
      <c r="AQ83" s="45" t="s">
        <v>76</v>
      </c>
      <c r="AR83" s="45" t="s">
        <v>77</v>
      </c>
      <c r="AS83" s="45" t="s">
        <v>167</v>
      </c>
      <c r="AT83" s="45" t="s">
        <v>106</v>
      </c>
      <c r="AU83" s="45" t="s">
        <v>107</v>
      </c>
      <c r="AV83" s="45">
        <v>1</v>
      </c>
      <c r="AW83" s="45" t="s">
        <v>84</v>
      </c>
      <c r="AX83" s="45" t="s">
        <v>82</v>
      </c>
      <c r="AY83" s="45" t="s">
        <v>168</v>
      </c>
      <c r="AZ83" s="49">
        <v>3.79</v>
      </c>
      <c r="BA83" s="49">
        <v>1.6</v>
      </c>
      <c r="BB83" s="49">
        <v>8.9499999999999993</v>
      </c>
      <c r="BC83" s="45" t="s">
        <v>84</v>
      </c>
      <c r="BD83" s="45" t="s">
        <v>85</v>
      </c>
      <c r="BE83" s="45" t="s">
        <v>86</v>
      </c>
      <c r="BF83" s="45" t="s">
        <v>87</v>
      </c>
      <c r="BG83" s="45" t="s">
        <v>82</v>
      </c>
      <c r="BH83" s="50">
        <v>3.79</v>
      </c>
      <c r="BI83" s="50">
        <v>1.6</v>
      </c>
      <c r="BJ83" s="50">
        <v>8.9499999999999993</v>
      </c>
    </row>
    <row r="84" spans="1:62" s="45" customFormat="1" ht="18.649999999999999" customHeight="1" x14ac:dyDescent="0.35">
      <c r="A84" s="45">
        <v>66</v>
      </c>
      <c r="B84" s="45">
        <v>1</v>
      </c>
      <c r="C84" s="45" t="str">
        <f>CONCATENATE(A84,B84)</f>
        <v>661</v>
      </c>
      <c r="D84" s="45" t="s">
        <v>169</v>
      </c>
      <c r="E84" s="45">
        <v>1</v>
      </c>
      <c r="I84" s="45" t="s">
        <v>56</v>
      </c>
      <c r="J84" s="45" t="s">
        <v>170</v>
      </c>
      <c r="K84" s="53">
        <v>141</v>
      </c>
      <c r="L84" s="53">
        <v>559</v>
      </c>
      <c r="M84" s="51" t="s">
        <v>1733</v>
      </c>
      <c r="N84" s="56">
        <v>476751</v>
      </c>
      <c r="O84" s="43">
        <f>L84+N84</f>
        <v>477310</v>
      </c>
      <c r="P84" s="45" t="s">
        <v>1757</v>
      </c>
      <c r="Q84" s="54">
        <v>477310</v>
      </c>
      <c r="R84" s="45" t="s">
        <v>163</v>
      </c>
      <c r="S84" s="45">
        <v>2003</v>
      </c>
      <c r="T84" s="45" t="str">
        <f>CONCATENATE(J84," ","(",S84,")")</f>
        <v>Nordentoft et al (2003)</v>
      </c>
      <c r="U84" s="45" t="str">
        <f>CONCATENATE(T84,G84)</f>
        <v>Nordentoft et al (2003)</v>
      </c>
      <c r="V84" s="45" t="s">
        <v>172</v>
      </c>
      <c r="W84" s="45" t="s">
        <v>60</v>
      </c>
      <c r="X84" s="45" t="s">
        <v>151</v>
      </c>
      <c r="Y84" s="45" t="s">
        <v>152</v>
      </c>
      <c r="Z84" s="45" t="s">
        <v>117</v>
      </c>
      <c r="AA84" s="45">
        <v>10</v>
      </c>
      <c r="AB84" s="45" t="str">
        <f>IF(AA84&lt;=$AA$145,"Low quality (≤12)","High quality (&gt;12)")</f>
        <v>Low quality (≤12)</v>
      </c>
      <c r="AC84" s="45" t="s">
        <v>95</v>
      </c>
      <c r="AD84" s="45" t="s">
        <v>95</v>
      </c>
      <c r="AE84" s="45" t="s">
        <v>65</v>
      </c>
      <c r="AF84" s="45" t="s">
        <v>66</v>
      </c>
      <c r="AG84" s="45" t="s">
        <v>67</v>
      </c>
      <c r="AH84" s="45" t="s">
        <v>173</v>
      </c>
      <c r="AI84" s="45" t="s">
        <v>119</v>
      </c>
      <c r="AJ84" s="45" t="s">
        <v>174</v>
      </c>
      <c r="AK84" s="45" t="s">
        <v>155</v>
      </c>
      <c r="AL84" s="45" t="s">
        <v>102</v>
      </c>
      <c r="AM84" s="45" t="s">
        <v>102</v>
      </c>
      <c r="AN84" s="45" t="s">
        <v>175</v>
      </c>
      <c r="AO84" s="48" t="s">
        <v>122</v>
      </c>
      <c r="AP84" s="48" t="s">
        <v>122</v>
      </c>
      <c r="AQ84" s="45" t="s">
        <v>176</v>
      </c>
      <c r="AR84" s="45" t="s">
        <v>177</v>
      </c>
      <c r="AT84" s="45" t="s">
        <v>106</v>
      </c>
      <c r="AU84" s="45" t="s">
        <v>107</v>
      </c>
      <c r="AV84" s="45">
        <v>1</v>
      </c>
      <c r="AW84" s="45" t="s">
        <v>158</v>
      </c>
      <c r="AX84" s="45" t="s">
        <v>82</v>
      </c>
      <c r="AY84" s="45" t="s">
        <v>178</v>
      </c>
      <c r="AZ84" s="49">
        <v>3.8</v>
      </c>
      <c r="BA84" s="49">
        <v>3.5</v>
      </c>
      <c r="BB84" s="49">
        <v>4.0999999999999996</v>
      </c>
      <c r="BC84" s="45" t="s">
        <v>158</v>
      </c>
      <c r="BD84" s="45" t="s">
        <v>158</v>
      </c>
      <c r="BE84" s="45" t="s">
        <v>86</v>
      </c>
      <c r="BF84" s="45" t="s">
        <v>87</v>
      </c>
      <c r="BG84" s="45" t="s">
        <v>82</v>
      </c>
      <c r="BH84" s="50">
        <v>3.8</v>
      </c>
      <c r="BI84" s="50">
        <v>3.5</v>
      </c>
      <c r="BJ84" s="50">
        <v>4.0999999999999996</v>
      </c>
    </row>
    <row r="85" spans="1:62" s="45" customFormat="1" ht="18.649999999999999" customHeight="1" x14ac:dyDescent="0.35">
      <c r="A85" s="45">
        <v>67</v>
      </c>
      <c r="B85" s="45">
        <v>1</v>
      </c>
      <c r="C85" s="45" t="str">
        <f>CONCATENATE(A85,B85)</f>
        <v>671</v>
      </c>
      <c r="D85" s="45" t="s">
        <v>309</v>
      </c>
      <c r="E85" s="45">
        <v>1</v>
      </c>
      <c r="I85" s="45" t="s">
        <v>56</v>
      </c>
      <c r="J85" s="45" t="s">
        <v>310</v>
      </c>
      <c r="K85" s="53">
        <v>266</v>
      </c>
      <c r="L85" s="53">
        <v>2096</v>
      </c>
      <c r="M85" s="51" t="s">
        <v>1733</v>
      </c>
      <c r="N85" s="56">
        <v>609404</v>
      </c>
      <c r="O85" s="43">
        <f>L85+N85</f>
        <v>611500</v>
      </c>
      <c r="P85" s="45" t="s">
        <v>1756</v>
      </c>
      <c r="Q85" s="54">
        <v>611500</v>
      </c>
      <c r="R85" s="45" t="s">
        <v>171</v>
      </c>
      <c r="S85" s="45">
        <v>2013</v>
      </c>
      <c r="T85" s="45" t="str">
        <f>CONCATENATE(J85," ","(",S85,")")</f>
        <v>Nusselder et al (2013)</v>
      </c>
      <c r="U85" s="45" t="str">
        <f>CONCATENATE(T85,G85)</f>
        <v>Nusselder et al (2013)</v>
      </c>
      <c r="V85" s="45" t="s">
        <v>311</v>
      </c>
      <c r="W85" s="45" t="s">
        <v>60</v>
      </c>
      <c r="X85" s="45" t="s">
        <v>312</v>
      </c>
      <c r="Y85" s="45" t="s">
        <v>313</v>
      </c>
      <c r="Z85" s="45" t="s">
        <v>117</v>
      </c>
      <c r="AA85" s="45">
        <v>11</v>
      </c>
      <c r="AB85" s="45" t="str">
        <f>IF(AA85&lt;=$AA$145,"Low quality (≤12)","High quality (&gt;12)")</f>
        <v>Low quality (≤12)</v>
      </c>
      <c r="AC85" s="45" t="s">
        <v>95</v>
      </c>
      <c r="AD85" s="45" t="s">
        <v>95</v>
      </c>
      <c r="AE85" s="45" t="s">
        <v>65</v>
      </c>
      <c r="AF85" s="45" t="s">
        <v>66</v>
      </c>
      <c r="AG85" s="45" t="s">
        <v>67</v>
      </c>
      <c r="AH85" s="45" t="s">
        <v>314</v>
      </c>
      <c r="AI85" s="45" t="s">
        <v>119</v>
      </c>
      <c r="AJ85" s="45" t="s">
        <v>315</v>
      </c>
      <c r="AK85" s="45" t="s">
        <v>101</v>
      </c>
      <c r="AL85" s="45" t="s">
        <v>102</v>
      </c>
      <c r="AM85" s="45" t="s">
        <v>102</v>
      </c>
      <c r="AN85" s="45" t="s">
        <v>316</v>
      </c>
      <c r="AO85" s="48" t="s">
        <v>317</v>
      </c>
      <c r="AP85" s="45" t="s">
        <v>75</v>
      </c>
      <c r="AQ85" s="45" t="s">
        <v>318</v>
      </c>
      <c r="AR85" s="45" t="s">
        <v>177</v>
      </c>
      <c r="AT85" s="45" t="s">
        <v>106</v>
      </c>
      <c r="AU85" s="45" t="s">
        <v>107</v>
      </c>
      <c r="AV85" s="45">
        <v>1</v>
      </c>
      <c r="AW85" s="45" t="s">
        <v>84</v>
      </c>
      <c r="AX85" s="45" t="s">
        <v>82</v>
      </c>
      <c r="AY85" s="45" t="s">
        <v>124</v>
      </c>
      <c r="AZ85" s="49">
        <v>3.49</v>
      </c>
      <c r="BA85" s="49">
        <v>3.09</v>
      </c>
      <c r="BB85" s="49">
        <v>3.94</v>
      </c>
      <c r="BC85" s="45" t="s">
        <v>84</v>
      </c>
      <c r="BD85" s="45" t="s">
        <v>85</v>
      </c>
      <c r="BE85" s="45" t="s">
        <v>86</v>
      </c>
      <c r="BF85" s="45" t="s">
        <v>87</v>
      </c>
      <c r="BG85" s="45" t="s">
        <v>82</v>
      </c>
      <c r="BH85" s="50">
        <v>3.49</v>
      </c>
      <c r="BI85" s="50">
        <v>3.09</v>
      </c>
      <c r="BJ85" s="50">
        <v>3.94</v>
      </c>
    </row>
    <row r="86" spans="1:62" s="45" customFormat="1" ht="18.649999999999999" customHeight="1" x14ac:dyDescent="0.35">
      <c r="A86" s="45">
        <v>68</v>
      </c>
      <c r="B86" s="45">
        <v>1</v>
      </c>
      <c r="C86" s="45" t="str">
        <f>CONCATENATE(A86,B86)</f>
        <v>681</v>
      </c>
      <c r="D86" s="45" t="s">
        <v>699</v>
      </c>
      <c r="E86" s="45">
        <v>1</v>
      </c>
      <c r="I86" s="45" t="s">
        <v>56</v>
      </c>
      <c r="J86" s="45" t="s">
        <v>700</v>
      </c>
      <c r="K86" s="53">
        <v>33</v>
      </c>
      <c r="L86" s="53">
        <v>1009</v>
      </c>
      <c r="M86" s="53">
        <v>35</v>
      </c>
      <c r="N86" s="53">
        <v>2809</v>
      </c>
      <c r="O86" s="43">
        <v>2849</v>
      </c>
      <c r="Q86" s="45">
        <v>2849</v>
      </c>
      <c r="R86" s="45" t="s">
        <v>58</v>
      </c>
      <c r="S86" s="45">
        <v>2001</v>
      </c>
      <c r="T86" s="45" t="str">
        <f>CONCATENATE(J86," ","(",S86,")")</f>
        <v>O'Driscoll et al (2001)</v>
      </c>
      <c r="U86" s="45" t="str">
        <f>CONCATENATE(T86,G86)</f>
        <v>O'Driscoll et al (2001)</v>
      </c>
      <c r="V86" s="45" t="s">
        <v>701</v>
      </c>
      <c r="W86" s="45" t="s">
        <v>60</v>
      </c>
      <c r="X86" s="45" t="s">
        <v>505</v>
      </c>
      <c r="Y86" s="45" t="s">
        <v>505</v>
      </c>
      <c r="Z86" s="45" t="s">
        <v>505</v>
      </c>
      <c r="AA86" s="45">
        <v>14</v>
      </c>
      <c r="AB86" s="45" t="str">
        <f>IF(AA86&lt;=$AA$145,"Low quality (≤12)","High quality (&gt;12)")</f>
        <v>High quality (&gt;12)</v>
      </c>
      <c r="AC86" s="45" t="s">
        <v>95</v>
      </c>
      <c r="AD86" s="45" t="s">
        <v>95</v>
      </c>
      <c r="AE86" s="45" t="s">
        <v>65</v>
      </c>
      <c r="AF86" s="45" t="s">
        <v>66</v>
      </c>
      <c r="AG86" s="45" t="s">
        <v>67</v>
      </c>
      <c r="AH86" s="45" t="s">
        <v>702</v>
      </c>
      <c r="AI86" s="45" t="s">
        <v>212</v>
      </c>
      <c r="AJ86" s="45" t="s">
        <v>120</v>
      </c>
      <c r="AK86" s="45" t="s">
        <v>101</v>
      </c>
      <c r="AL86" s="45" t="s">
        <v>121</v>
      </c>
      <c r="AM86" s="45" t="s">
        <v>121</v>
      </c>
      <c r="AN86" s="45" t="s">
        <v>275</v>
      </c>
      <c r="AO86" s="45" t="s">
        <v>75</v>
      </c>
      <c r="AP86" s="45" t="s">
        <v>75</v>
      </c>
      <c r="AQ86" s="45" t="s">
        <v>77</v>
      </c>
      <c r="AR86" s="45" t="s">
        <v>77</v>
      </c>
      <c r="AS86" s="45" t="s">
        <v>588</v>
      </c>
      <c r="AT86" s="45" t="s">
        <v>106</v>
      </c>
      <c r="AU86" s="45" t="s">
        <v>107</v>
      </c>
      <c r="AV86" s="45">
        <v>1</v>
      </c>
      <c r="AW86" s="45" t="s">
        <v>134</v>
      </c>
      <c r="AX86" s="45" t="s">
        <v>82</v>
      </c>
      <c r="AZ86" s="49">
        <v>1.6</v>
      </c>
      <c r="BA86" s="49">
        <v>1</v>
      </c>
      <c r="BB86" s="49">
        <v>2.56</v>
      </c>
      <c r="BC86" s="45" t="s">
        <v>134</v>
      </c>
      <c r="BD86" s="45" t="s">
        <v>85</v>
      </c>
      <c r="BE86" s="45" t="s">
        <v>136</v>
      </c>
      <c r="BF86" s="45" t="s">
        <v>137</v>
      </c>
      <c r="BG86" s="45" t="s">
        <v>82</v>
      </c>
      <c r="BH86" s="50">
        <v>1.6</v>
      </c>
      <c r="BI86" s="50">
        <v>1</v>
      </c>
      <c r="BJ86" s="50">
        <v>2.56</v>
      </c>
    </row>
    <row r="87" spans="1:62" s="45" customFormat="1" ht="18.649999999999999" customHeight="1" x14ac:dyDescent="0.35">
      <c r="A87" s="45">
        <v>69</v>
      </c>
      <c r="B87" s="45">
        <v>1</v>
      </c>
      <c r="C87" s="45" t="str">
        <f>CONCATENATE(A87,B87)</f>
        <v>691</v>
      </c>
      <c r="D87" s="45" t="s">
        <v>494</v>
      </c>
      <c r="E87" s="45">
        <v>1</v>
      </c>
      <c r="I87" s="45" t="s">
        <v>56</v>
      </c>
      <c r="J87" s="45" t="s">
        <v>495</v>
      </c>
      <c r="K87" s="46">
        <v>28</v>
      </c>
      <c r="L87" s="46">
        <v>269</v>
      </c>
      <c r="M87" s="46">
        <v>519</v>
      </c>
      <c r="N87" s="46">
        <v>5429</v>
      </c>
      <c r="O87" s="43">
        <v>5698</v>
      </c>
      <c r="Q87" s="45">
        <v>5698</v>
      </c>
      <c r="R87" s="45" t="s">
        <v>58</v>
      </c>
      <c r="S87" s="45">
        <v>2021</v>
      </c>
      <c r="T87" s="45" t="str">
        <f>CONCATENATE(J87," ","(",S87,")")</f>
        <v>Paniagua-Saldarriaga et al (2021)</v>
      </c>
      <c r="U87" s="45" t="str">
        <f>CONCATENATE(T87,G87)</f>
        <v>Paniagua-Saldarriaga et al (2021)</v>
      </c>
      <c r="V87" s="45" t="s">
        <v>496</v>
      </c>
      <c r="W87" s="45" t="s">
        <v>60</v>
      </c>
      <c r="X87" s="45" t="s">
        <v>497</v>
      </c>
      <c r="Y87" s="45" t="s">
        <v>486</v>
      </c>
      <c r="Z87" s="45" t="s">
        <v>486</v>
      </c>
      <c r="AA87" s="45">
        <v>14</v>
      </c>
      <c r="AB87" s="45" t="str">
        <f>IF(AA87&lt;=$AA$145,"Low quality (≤12)","High quality (&gt;12)")</f>
        <v>High quality (&gt;12)</v>
      </c>
      <c r="AC87" s="45" t="s">
        <v>498</v>
      </c>
      <c r="AD87" s="45" t="s">
        <v>64</v>
      </c>
      <c r="AE87" s="45" t="s">
        <v>65</v>
      </c>
      <c r="AF87" s="45" t="s">
        <v>96</v>
      </c>
      <c r="AG87" s="45" t="s">
        <v>97</v>
      </c>
      <c r="AH87" s="45" t="s">
        <v>499</v>
      </c>
      <c r="AI87" s="45" t="s">
        <v>129</v>
      </c>
      <c r="AJ87" s="45" t="s">
        <v>120</v>
      </c>
      <c r="AK87" s="45" t="s">
        <v>101</v>
      </c>
      <c r="AL87" s="45" t="s">
        <v>121</v>
      </c>
      <c r="AM87" s="45" t="s">
        <v>121</v>
      </c>
      <c r="AN87" s="45" t="s">
        <v>500</v>
      </c>
      <c r="AO87" s="48" t="s">
        <v>122</v>
      </c>
      <c r="AP87" s="48" t="s">
        <v>122</v>
      </c>
      <c r="AQ87" s="45" t="s">
        <v>76</v>
      </c>
      <c r="AR87" s="45" t="s">
        <v>77</v>
      </c>
      <c r="AT87" s="48" t="s">
        <v>501</v>
      </c>
      <c r="AU87" s="45" t="s">
        <v>107</v>
      </c>
      <c r="AV87" s="45">
        <v>1</v>
      </c>
      <c r="AW87" s="45" t="s">
        <v>134</v>
      </c>
      <c r="AX87" s="45" t="s">
        <v>135</v>
      </c>
      <c r="AZ87" s="49">
        <v>1.0888253790890403</v>
      </c>
      <c r="BA87" s="49">
        <v>0.75963368090553496</v>
      </c>
      <c r="BB87" s="49">
        <v>1.560674224891065</v>
      </c>
      <c r="BC87" s="45" t="s">
        <v>134</v>
      </c>
      <c r="BD87" s="45" t="s">
        <v>85</v>
      </c>
      <c r="BE87" s="45" t="s">
        <v>136</v>
      </c>
      <c r="BF87" s="45" t="s">
        <v>137</v>
      </c>
      <c r="BG87" s="45" t="s">
        <v>135</v>
      </c>
      <c r="BH87" s="50">
        <v>1.0888253790890403</v>
      </c>
      <c r="BI87" s="50">
        <v>0.75963368090553496</v>
      </c>
      <c r="BJ87" s="50">
        <v>1.560674224891065</v>
      </c>
    </row>
    <row r="88" spans="1:62" s="45" customFormat="1" ht="18.649999999999999" customHeight="1" x14ac:dyDescent="0.35">
      <c r="A88" s="45">
        <v>73</v>
      </c>
      <c r="B88" s="45">
        <v>1</v>
      </c>
      <c r="C88" s="45" t="str">
        <f>CONCATENATE(A88,B88)</f>
        <v>731</v>
      </c>
      <c r="D88" s="45" t="s">
        <v>482</v>
      </c>
      <c r="E88" s="45">
        <v>1</v>
      </c>
      <c r="I88" s="45" t="s">
        <v>56</v>
      </c>
      <c r="J88" s="45" t="s">
        <v>483</v>
      </c>
      <c r="K88" s="46">
        <v>119</v>
      </c>
      <c r="L88" s="46">
        <v>376</v>
      </c>
      <c r="M88" s="46">
        <v>2382</v>
      </c>
      <c r="N88" s="46">
        <v>14966</v>
      </c>
      <c r="O88" s="43">
        <v>15342</v>
      </c>
      <c r="Q88" s="45">
        <v>15342</v>
      </c>
      <c r="R88" s="45" t="s">
        <v>113</v>
      </c>
      <c r="S88" s="45">
        <v>2020</v>
      </c>
      <c r="T88" s="45" t="str">
        <f>CONCATENATE(J88," ","(",S88,")")</f>
        <v>Ranzani et al (2020)</v>
      </c>
      <c r="U88" s="45" t="str">
        <f>CONCATENATE(T88,G88)</f>
        <v>Ranzani et al (2020)</v>
      </c>
      <c r="V88" s="45" t="s">
        <v>484</v>
      </c>
      <c r="W88" s="45" t="s">
        <v>60</v>
      </c>
      <c r="X88" s="45" t="s">
        <v>485</v>
      </c>
      <c r="Y88" s="45" t="s">
        <v>486</v>
      </c>
      <c r="Z88" s="45" t="s">
        <v>486</v>
      </c>
      <c r="AA88" s="45">
        <v>15</v>
      </c>
      <c r="AB88" s="45" t="str">
        <f>IF(AA88&lt;=$AA$145,"Low quality (≤12)","High quality (&gt;12)")</f>
        <v>High quality (&gt;12)</v>
      </c>
      <c r="AC88" s="45" t="s">
        <v>64</v>
      </c>
      <c r="AD88" s="45" t="s">
        <v>64</v>
      </c>
      <c r="AE88" s="45" t="s">
        <v>65</v>
      </c>
      <c r="AF88" s="45" t="s">
        <v>96</v>
      </c>
      <c r="AG88" s="45" t="s">
        <v>97</v>
      </c>
      <c r="AH88" s="45" t="s">
        <v>487</v>
      </c>
      <c r="AI88" s="45" t="s">
        <v>129</v>
      </c>
      <c r="AJ88" s="45" t="s">
        <v>488</v>
      </c>
      <c r="AK88" s="45" t="s">
        <v>101</v>
      </c>
      <c r="AL88" s="45" t="s">
        <v>102</v>
      </c>
      <c r="AM88" s="45" t="s">
        <v>102</v>
      </c>
      <c r="AN88" s="45" t="s">
        <v>122</v>
      </c>
      <c r="AO88" s="48" t="s">
        <v>122</v>
      </c>
      <c r="AP88" s="48" t="s">
        <v>122</v>
      </c>
      <c r="AQ88" s="45" t="s">
        <v>489</v>
      </c>
      <c r="AR88" s="45" t="s">
        <v>77</v>
      </c>
      <c r="AT88" s="45" t="s">
        <v>106</v>
      </c>
      <c r="AU88" s="45" t="s">
        <v>107</v>
      </c>
      <c r="AV88" s="45">
        <v>1</v>
      </c>
      <c r="AW88" s="45" t="s">
        <v>81</v>
      </c>
      <c r="AX88" s="45" t="s">
        <v>82</v>
      </c>
      <c r="AY88" s="45" t="s">
        <v>490</v>
      </c>
      <c r="AZ88" s="49">
        <v>1.51</v>
      </c>
      <c r="BA88" s="49">
        <v>1.25</v>
      </c>
      <c r="BB88" s="49">
        <v>1.83</v>
      </c>
      <c r="BC88" s="45" t="s">
        <v>84</v>
      </c>
      <c r="BD88" s="45" t="s">
        <v>85</v>
      </c>
      <c r="BE88" s="45" t="s">
        <v>86</v>
      </c>
      <c r="BF88" s="45" t="s">
        <v>87</v>
      </c>
      <c r="BG88" s="45" t="s">
        <v>88</v>
      </c>
      <c r="BH88" s="50">
        <v>1.3298893581532041</v>
      </c>
      <c r="BI88" s="50">
        <v>1.1671708750689318</v>
      </c>
      <c r="BJ88" s="50">
        <v>1.5175980301228165</v>
      </c>
    </row>
    <row r="89" spans="1:62" s="45" customFormat="1" ht="18.649999999999999" customHeight="1" x14ac:dyDescent="0.35">
      <c r="A89" s="45">
        <v>74</v>
      </c>
      <c r="B89" s="45">
        <v>1</v>
      </c>
      <c r="C89" s="45" t="str">
        <f>CONCATENATE(A89,B89)</f>
        <v>741</v>
      </c>
      <c r="D89" s="45" t="s">
        <v>491</v>
      </c>
      <c r="E89" s="45">
        <v>1</v>
      </c>
      <c r="I89" s="45" t="s">
        <v>56</v>
      </c>
      <c r="J89" s="45" t="s">
        <v>483</v>
      </c>
      <c r="K89" s="46">
        <v>181</v>
      </c>
      <c r="L89" s="46">
        <v>1726</v>
      </c>
      <c r="M89" s="46">
        <v>3619</v>
      </c>
      <c r="N89" s="46">
        <v>60091</v>
      </c>
      <c r="O89" s="43">
        <v>61817</v>
      </c>
      <c r="Q89" s="45">
        <v>61817</v>
      </c>
      <c r="R89" s="45" t="s">
        <v>113</v>
      </c>
      <c r="S89" s="45">
        <v>2016</v>
      </c>
      <c r="T89" s="45" t="str">
        <f>CONCATENATE(J89," ","(",S89,")")</f>
        <v>Ranzani et al (2016)</v>
      </c>
      <c r="U89" s="45" t="str">
        <f>CONCATENATE(T89,G89)</f>
        <v>Ranzani et al (2016)</v>
      </c>
      <c r="V89" s="45" t="s">
        <v>492</v>
      </c>
      <c r="W89" s="45" t="s">
        <v>60</v>
      </c>
      <c r="X89" s="45" t="s">
        <v>485</v>
      </c>
      <c r="Y89" s="45" t="s">
        <v>486</v>
      </c>
      <c r="Z89" s="45" t="s">
        <v>486</v>
      </c>
      <c r="AA89" s="45">
        <v>15</v>
      </c>
      <c r="AB89" s="45" t="str">
        <f>IF(AA89&lt;=$AA$145,"Low quality (≤12)","High quality (&gt;12)")</f>
        <v>High quality (&gt;12)</v>
      </c>
      <c r="AC89" s="45" t="s">
        <v>64</v>
      </c>
      <c r="AD89" s="45" t="s">
        <v>64</v>
      </c>
      <c r="AE89" s="45" t="s">
        <v>65</v>
      </c>
      <c r="AF89" s="45" t="s">
        <v>96</v>
      </c>
      <c r="AG89" s="45" t="s">
        <v>97</v>
      </c>
      <c r="AH89" s="45" t="s">
        <v>493</v>
      </c>
      <c r="AI89" s="45" t="s">
        <v>129</v>
      </c>
      <c r="AJ89" s="45" t="s">
        <v>488</v>
      </c>
      <c r="AK89" s="45" t="s">
        <v>101</v>
      </c>
      <c r="AL89" s="45" t="s">
        <v>102</v>
      </c>
      <c r="AM89" s="45" t="s">
        <v>102</v>
      </c>
      <c r="AN89" s="45" t="s">
        <v>122</v>
      </c>
      <c r="AO89" s="48" t="s">
        <v>122</v>
      </c>
      <c r="AP89" s="48" t="s">
        <v>122</v>
      </c>
      <c r="AQ89" s="45" t="s">
        <v>489</v>
      </c>
      <c r="AR89" s="45" t="s">
        <v>77</v>
      </c>
      <c r="AT89" s="48" t="s">
        <v>106</v>
      </c>
      <c r="AU89" s="45" t="s">
        <v>107</v>
      </c>
      <c r="AV89" s="45">
        <v>1</v>
      </c>
      <c r="AW89" s="45" t="s">
        <v>134</v>
      </c>
      <c r="AX89" s="45" t="s">
        <v>135</v>
      </c>
      <c r="AZ89" s="49">
        <v>1.7412399858222201</v>
      </c>
      <c r="BA89" s="49">
        <v>1.5116317568918358</v>
      </c>
      <c r="BB89" s="49">
        <v>2.0057243931288435</v>
      </c>
      <c r="BC89" s="45" t="s">
        <v>134</v>
      </c>
      <c r="BD89" s="45" t="s">
        <v>85</v>
      </c>
      <c r="BE89" s="45" t="s">
        <v>136</v>
      </c>
      <c r="BF89" s="45" t="s">
        <v>137</v>
      </c>
      <c r="BG89" s="45" t="s">
        <v>135</v>
      </c>
      <c r="BH89" s="50">
        <v>1.7412399858222201</v>
      </c>
      <c r="BI89" s="50">
        <v>1.5116317568918358</v>
      </c>
      <c r="BJ89" s="50">
        <v>2.0057243931288435</v>
      </c>
    </row>
    <row r="90" spans="1:62" s="45" customFormat="1" ht="18.649999999999999" customHeight="1" x14ac:dyDescent="0.35">
      <c r="A90" s="45">
        <v>75</v>
      </c>
      <c r="B90" s="45">
        <v>1</v>
      </c>
      <c r="C90" s="45" t="str">
        <f>CONCATENATE(A90,B90)</f>
        <v>751</v>
      </c>
      <c r="D90" s="45" t="s">
        <v>703</v>
      </c>
      <c r="E90" s="45">
        <v>1</v>
      </c>
      <c r="I90" s="45" t="s">
        <v>56</v>
      </c>
      <c r="J90" s="45" t="s">
        <v>704</v>
      </c>
      <c r="K90" s="46">
        <v>94</v>
      </c>
      <c r="L90" s="46">
        <v>670</v>
      </c>
      <c r="M90" s="46">
        <v>83</v>
      </c>
      <c r="N90" s="56">
        <v>495712</v>
      </c>
      <c r="O90" s="43">
        <f>L90+N90</f>
        <v>496382</v>
      </c>
      <c r="P90" s="45" t="s">
        <v>1758</v>
      </c>
      <c r="Q90" s="54">
        <v>496382</v>
      </c>
      <c r="R90" s="45" t="s">
        <v>163</v>
      </c>
      <c r="S90" s="45">
        <v>2012</v>
      </c>
      <c r="T90" s="45" t="str">
        <f>CONCATENATE(J90," ","(",S90,")")</f>
        <v>Rayburn, Pals, Wright (2012)</v>
      </c>
      <c r="U90" s="45" t="str">
        <f>CONCATENATE(T90,G90)</f>
        <v>Rayburn, Pals, Wright (2012)</v>
      </c>
      <c r="V90" s="45" t="s">
        <v>705</v>
      </c>
      <c r="W90" s="45" t="s">
        <v>60</v>
      </c>
      <c r="X90" s="45" t="s">
        <v>505</v>
      </c>
      <c r="Y90" s="45" t="s">
        <v>505</v>
      </c>
      <c r="Z90" s="45" t="s">
        <v>505</v>
      </c>
      <c r="AA90" s="45">
        <v>11</v>
      </c>
      <c r="AB90" s="45" t="str">
        <f>IF(AA90&lt;=$AA$145,"Low quality (≤12)","High quality (&gt;12)")</f>
        <v>Low quality (≤12)</v>
      </c>
      <c r="AC90" s="45" t="s">
        <v>95</v>
      </c>
      <c r="AD90" s="45" t="s">
        <v>95</v>
      </c>
      <c r="AE90" s="45" t="s">
        <v>65</v>
      </c>
      <c r="AF90" s="45" t="s">
        <v>96</v>
      </c>
      <c r="AG90" s="45" t="s">
        <v>97</v>
      </c>
      <c r="AH90" s="45" t="s">
        <v>706</v>
      </c>
      <c r="AI90" s="45" t="s">
        <v>212</v>
      </c>
      <c r="AJ90" s="45" t="s">
        <v>120</v>
      </c>
      <c r="AK90" s="45" t="s">
        <v>101</v>
      </c>
      <c r="AL90" s="45" t="s">
        <v>102</v>
      </c>
      <c r="AM90" s="45" t="s">
        <v>102</v>
      </c>
      <c r="AN90" s="45" t="s">
        <v>707</v>
      </c>
      <c r="AO90" s="48" t="s">
        <v>132</v>
      </c>
      <c r="AP90" s="45" t="s">
        <v>75</v>
      </c>
      <c r="AQ90" s="45" t="s">
        <v>708</v>
      </c>
      <c r="AR90" s="45" t="s">
        <v>177</v>
      </c>
      <c r="AT90" s="45" t="s">
        <v>106</v>
      </c>
      <c r="AU90" s="45" t="s">
        <v>107</v>
      </c>
      <c r="AV90" s="45">
        <v>1</v>
      </c>
      <c r="AW90" s="45" t="s">
        <v>158</v>
      </c>
      <c r="AX90" s="45" t="s">
        <v>82</v>
      </c>
      <c r="AY90" s="45" t="s">
        <v>709</v>
      </c>
      <c r="AZ90" s="49">
        <v>1.1299999999999999</v>
      </c>
      <c r="BA90" s="49">
        <v>0.90104933685455402</v>
      </c>
      <c r="BB90" s="49">
        <v>1.3589506631454458</v>
      </c>
      <c r="BC90" s="45" t="s">
        <v>158</v>
      </c>
      <c r="BD90" s="45" t="s">
        <v>158</v>
      </c>
      <c r="BE90" s="45" t="s">
        <v>136</v>
      </c>
      <c r="BF90" s="45" t="s">
        <v>87</v>
      </c>
      <c r="BG90" s="45" t="s">
        <v>82</v>
      </c>
      <c r="BH90" s="50">
        <v>1.1299999999999999</v>
      </c>
      <c r="BI90" s="50">
        <v>0.90104933685455402</v>
      </c>
      <c r="BJ90" s="50">
        <v>1.3589506631454458</v>
      </c>
    </row>
    <row r="91" spans="1:62" s="45" customFormat="1" ht="18.649999999999999" customHeight="1" x14ac:dyDescent="0.35">
      <c r="A91" s="45">
        <v>77</v>
      </c>
      <c r="B91" s="45">
        <v>1</v>
      </c>
      <c r="C91" s="45" t="str">
        <f>CONCATENATE(A91,B91)</f>
        <v>771</v>
      </c>
      <c r="D91" s="45" t="s">
        <v>710</v>
      </c>
      <c r="E91" s="45">
        <v>1</v>
      </c>
      <c r="F91" s="45" t="s">
        <v>545</v>
      </c>
      <c r="G91" s="45" t="s">
        <v>711</v>
      </c>
      <c r="I91" s="45" t="s">
        <v>56</v>
      </c>
      <c r="J91" s="45" t="s">
        <v>712</v>
      </c>
      <c r="K91" s="53">
        <v>134</v>
      </c>
      <c r="L91" s="53">
        <v>445</v>
      </c>
      <c r="M91" s="64" t="s">
        <v>1733</v>
      </c>
      <c r="N91" s="53">
        <v>4849033</v>
      </c>
      <c r="O91" s="41">
        <f>N91+L91</f>
        <v>4849478</v>
      </c>
      <c r="Q91" s="45">
        <v>4849478</v>
      </c>
      <c r="R91" s="45" t="s">
        <v>1776</v>
      </c>
      <c r="S91" s="45">
        <v>2018</v>
      </c>
      <c r="T91" s="45" t="str">
        <f>CONCATENATE(J91," ","(",S91,")")</f>
        <v>Roncarati et al (2018)</v>
      </c>
      <c r="U91" s="45" t="str">
        <f>CONCATENATE(T91,G91)</f>
        <v>Roncarati et al (2018); Unsheltered popn vs gen popn</v>
      </c>
      <c r="V91" s="45" t="s">
        <v>713</v>
      </c>
      <c r="W91" s="45" t="s">
        <v>60</v>
      </c>
      <c r="X91" s="45" t="s">
        <v>505</v>
      </c>
      <c r="Y91" s="45" t="s">
        <v>505</v>
      </c>
      <c r="Z91" s="45" t="s">
        <v>505</v>
      </c>
      <c r="AA91" s="45">
        <v>11</v>
      </c>
      <c r="AB91" s="45" t="str">
        <f>IF(AA91&lt;=$AA$145,"Low quality (≤12)","High quality (&gt;12)")</f>
        <v>Low quality (≤12)</v>
      </c>
      <c r="AC91" s="45" t="s">
        <v>95</v>
      </c>
      <c r="AD91" s="45" t="s">
        <v>95</v>
      </c>
      <c r="AE91" s="45" t="s">
        <v>290</v>
      </c>
      <c r="AF91" s="45" t="s">
        <v>66</v>
      </c>
      <c r="AG91" s="45" t="s">
        <v>67</v>
      </c>
      <c r="AH91" s="45" t="s">
        <v>714</v>
      </c>
      <c r="AI91" s="45" t="s">
        <v>119</v>
      </c>
      <c r="AJ91" s="45" t="s">
        <v>715</v>
      </c>
      <c r="AK91" s="45" t="s">
        <v>71</v>
      </c>
      <c r="AL91" s="45" t="s">
        <v>102</v>
      </c>
      <c r="AM91" s="45" t="s">
        <v>102</v>
      </c>
      <c r="AN91" s="45" t="s">
        <v>716</v>
      </c>
      <c r="AO91" s="48" t="s">
        <v>122</v>
      </c>
      <c r="AP91" s="48" t="s">
        <v>122</v>
      </c>
      <c r="AQ91" s="45" t="s">
        <v>717</v>
      </c>
      <c r="AR91" s="45" t="s">
        <v>177</v>
      </c>
      <c r="AS91" s="45" t="s">
        <v>718</v>
      </c>
      <c r="AT91" s="48" t="s">
        <v>106</v>
      </c>
      <c r="AU91" s="45" t="s">
        <v>107</v>
      </c>
      <c r="AV91" s="45">
        <v>1</v>
      </c>
      <c r="AW91" s="45" t="s">
        <v>158</v>
      </c>
      <c r="AX91" s="45" t="s">
        <v>82</v>
      </c>
      <c r="AY91" s="45" t="s">
        <v>159</v>
      </c>
      <c r="AZ91" s="49">
        <v>9.8000000000000007</v>
      </c>
      <c r="BA91" s="49">
        <v>9.1999999999999993</v>
      </c>
      <c r="BB91" s="49">
        <v>11.5</v>
      </c>
      <c r="BC91" s="45" t="s">
        <v>158</v>
      </c>
      <c r="BD91" s="45" t="s">
        <v>158</v>
      </c>
      <c r="BE91" s="45" t="s">
        <v>86</v>
      </c>
      <c r="BF91" s="45" t="s">
        <v>160</v>
      </c>
      <c r="BG91" s="45" t="s">
        <v>82</v>
      </c>
      <c r="BH91" s="50">
        <v>9.8000000000000007</v>
      </c>
      <c r="BI91" s="50">
        <v>9.1999999999999993</v>
      </c>
      <c r="BJ91" s="50">
        <v>11.5</v>
      </c>
    </row>
    <row r="92" spans="1:62" s="45" customFormat="1" ht="18.649999999999999" customHeight="1" x14ac:dyDescent="0.35">
      <c r="A92" s="45">
        <v>77</v>
      </c>
      <c r="B92" s="45">
        <v>2</v>
      </c>
      <c r="C92" s="45" t="str">
        <f>CONCATENATE(A92,B92)</f>
        <v>772</v>
      </c>
      <c r="D92" s="45" t="s">
        <v>710</v>
      </c>
      <c r="E92" s="45">
        <v>1</v>
      </c>
      <c r="F92" s="45" t="s">
        <v>545</v>
      </c>
      <c r="G92" s="45" t="s">
        <v>719</v>
      </c>
      <c r="I92" s="45" t="s">
        <v>56</v>
      </c>
      <c r="J92" s="45" t="s">
        <v>712</v>
      </c>
      <c r="K92" s="53">
        <v>134</v>
      </c>
      <c r="L92" s="53">
        <v>445</v>
      </c>
      <c r="M92" s="53">
        <v>1302</v>
      </c>
      <c r="N92" s="53">
        <v>28033</v>
      </c>
      <c r="O92" s="41">
        <f>N92+L92</f>
        <v>28478</v>
      </c>
      <c r="Q92" s="45">
        <v>28478</v>
      </c>
      <c r="R92" s="45" t="s">
        <v>113</v>
      </c>
      <c r="S92" s="45">
        <v>2018</v>
      </c>
      <c r="T92" s="45" t="str">
        <f>CONCATENATE(J92," ","(",S92,")")</f>
        <v>Roncarati et al (2018)</v>
      </c>
      <c r="U92" s="45" t="str">
        <f>CONCATENATE(T92,G92)</f>
        <v>Roncarati et al (2018); Unsheltered popn vs sheltered</v>
      </c>
      <c r="V92" s="45" t="s">
        <v>713</v>
      </c>
      <c r="W92" s="45" t="s">
        <v>60</v>
      </c>
      <c r="X92" s="45" t="s">
        <v>505</v>
      </c>
      <c r="Y92" s="45" t="s">
        <v>505</v>
      </c>
      <c r="Z92" s="45" t="s">
        <v>505</v>
      </c>
      <c r="AA92" s="45">
        <v>11</v>
      </c>
      <c r="AB92" s="45" t="str">
        <f>IF(AA92&lt;=$AA$145,"Low quality (≤12)","High quality (&gt;12)")</f>
        <v>Low quality (≤12)</v>
      </c>
      <c r="AC92" s="45" t="s">
        <v>95</v>
      </c>
      <c r="AD92" s="45" t="s">
        <v>95</v>
      </c>
      <c r="AE92" s="45" t="s">
        <v>290</v>
      </c>
      <c r="AF92" s="45" t="s">
        <v>66</v>
      </c>
      <c r="AG92" s="45" t="s">
        <v>67</v>
      </c>
      <c r="AH92" s="45" t="s">
        <v>714</v>
      </c>
      <c r="AI92" s="45" t="s">
        <v>119</v>
      </c>
      <c r="AJ92" s="45" t="s">
        <v>715</v>
      </c>
      <c r="AK92" s="45" t="s">
        <v>71</v>
      </c>
      <c r="AL92" s="45" t="s">
        <v>102</v>
      </c>
      <c r="AM92" s="45" t="s">
        <v>102</v>
      </c>
      <c r="AN92" s="45" t="s">
        <v>716</v>
      </c>
      <c r="AO92" s="48" t="s">
        <v>122</v>
      </c>
      <c r="AP92" s="48" t="s">
        <v>122</v>
      </c>
      <c r="AQ92" s="45" t="s">
        <v>717</v>
      </c>
      <c r="AR92" s="45" t="s">
        <v>77</v>
      </c>
      <c r="AS92" s="45" t="s">
        <v>718</v>
      </c>
      <c r="AT92" s="48" t="s">
        <v>79</v>
      </c>
      <c r="AU92" s="48" t="s">
        <v>80</v>
      </c>
      <c r="AV92" s="45">
        <v>1</v>
      </c>
      <c r="AW92" s="45" t="s">
        <v>158</v>
      </c>
      <c r="AX92" s="45" t="s">
        <v>82</v>
      </c>
      <c r="AY92" s="45" t="s">
        <v>159</v>
      </c>
      <c r="AZ92" s="49">
        <v>2.7</v>
      </c>
      <c r="BA92" s="49">
        <v>2.2999999999999998</v>
      </c>
      <c r="BB92" s="49">
        <v>3.2</v>
      </c>
      <c r="BC92" s="45" t="s">
        <v>158</v>
      </c>
      <c r="BD92" s="45" t="s">
        <v>158</v>
      </c>
      <c r="BE92" s="45" t="s">
        <v>86</v>
      </c>
      <c r="BF92" s="45" t="s">
        <v>160</v>
      </c>
      <c r="BG92" s="45" t="s">
        <v>82</v>
      </c>
      <c r="BH92" s="50">
        <v>2.7</v>
      </c>
      <c r="BI92" s="50">
        <v>2.2999999999999998</v>
      </c>
      <c r="BJ92" s="50">
        <v>3.2</v>
      </c>
    </row>
    <row r="93" spans="1:62" s="45" customFormat="1" ht="18.649999999999999" customHeight="1" x14ac:dyDescent="0.35">
      <c r="A93" s="45">
        <v>78</v>
      </c>
      <c r="B93" s="45">
        <v>1</v>
      </c>
      <c r="C93" s="45" t="str">
        <f>CONCATENATE(A93,B93)</f>
        <v>781</v>
      </c>
      <c r="D93" s="45" t="s">
        <v>285</v>
      </c>
      <c r="E93" s="45">
        <v>1</v>
      </c>
      <c r="I93" s="45" t="s">
        <v>56</v>
      </c>
      <c r="J93" s="45" t="s">
        <v>286</v>
      </c>
      <c r="K93" s="46">
        <v>66</v>
      </c>
      <c r="L93" s="46">
        <v>463</v>
      </c>
      <c r="M93" s="46">
        <v>176</v>
      </c>
      <c r="N93" s="46">
        <v>1965</v>
      </c>
      <c r="O93" s="43">
        <v>2428</v>
      </c>
      <c r="Q93" s="45">
        <v>2428</v>
      </c>
      <c r="R93" s="45" t="s">
        <v>58</v>
      </c>
      <c r="S93" s="45">
        <v>2022</v>
      </c>
      <c r="T93" s="45" t="str">
        <f>CONCATENATE(J93," ","(",S93,")")</f>
        <v>Roussos et al (2022)</v>
      </c>
      <c r="U93" s="45" t="str">
        <f>CONCATENATE(T93,G93)</f>
        <v>Roussos et al (2022)</v>
      </c>
      <c r="V93" s="45" t="s">
        <v>287</v>
      </c>
      <c r="W93" s="45" t="s">
        <v>60</v>
      </c>
      <c r="X93" s="45" t="s">
        <v>288</v>
      </c>
      <c r="Y93" s="45" t="s">
        <v>289</v>
      </c>
      <c r="Z93" s="45" t="s">
        <v>117</v>
      </c>
      <c r="AA93" s="45">
        <v>10</v>
      </c>
      <c r="AB93" s="45" t="str">
        <f>IF(AA93&lt;=$AA$145,"Low quality (≤12)","High quality (&gt;12)")</f>
        <v>Low quality (≤12)</v>
      </c>
      <c r="AC93" s="45" t="s">
        <v>95</v>
      </c>
      <c r="AD93" s="45" t="s">
        <v>95</v>
      </c>
      <c r="AE93" s="45" t="s">
        <v>290</v>
      </c>
      <c r="AF93" s="45" t="s">
        <v>66</v>
      </c>
      <c r="AG93" s="45" t="s">
        <v>67</v>
      </c>
      <c r="AH93" s="45" t="s">
        <v>291</v>
      </c>
      <c r="AI93" s="45" t="s">
        <v>212</v>
      </c>
      <c r="AJ93" s="45" t="s">
        <v>120</v>
      </c>
      <c r="AK93" s="45" t="s">
        <v>101</v>
      </c>
      <c r="AL93" s="45" t="s">
        <v>102</v>
      </c>
      <c r="AM93" s="45" t="s">
        <v>102</v>
      </c>
      <c r="AN93" s="45" t="s">
        <v>292</v>
      </c>
      <c r="AO93" s="48" t="s">
        <v>132</v>
      </c>
      <c r="AP93" s="45" t="s">
        <v>75</v>
      </c>
      <c r="AQ93" s="45" t="s">
        <v>293</v>
      </c>
      <c r="AR93" s="45" t="s">
        <v>77</v>
      </c>
      <c r="AT93" s="45" t="s">
        <v>106</v>
      </c>
      <c r="AU93" s="45" t="s">
        <v>107</v>
      </c>
      <c r="AV93" s="45">
        <v>1</v>
      </c>
      <c r="AW93" s="45" t="s">
        <v>81</v>
      </c>
      <c r="AX93" s="45" t="s">
        <v>82</v>
      </c>
      <c r="AY93" s="45" t="s">
        <v>294</v>
      </c>
      <c r="AZ93" s="49">
        <v>1.36</v>
      </c>
      <c r="BA93" s="49">
        <v>1.02</v>
      </c>
      <c r="BB93" s="49">
        <v>1.82</v>
      </c>
      <c r="BC93" s="45" t="s">
        <v>84</v>
      </c>
      <c r="BD93" s="45" t="s">
        <v>85</v>
      </c>
      <c r="BE93" s="45" t="s">
        <v>86</v>
      </c>
      <c r="BF93" s="45" t="s">
        <v>87</v>
      </c>
      <c r="BG93" s="45" t="s">
        <v>88</v>
      </c>
      <c r="BH93" s="50">
        <v>1.2372616474943978</v>
      </c>
      <c r="BI93" s="50">
        <v>1.0138207083793278</v>
      </c>
      <c r="BJ93" s="50">
        <v>1.5119161255655043</v>
      </c>
    </row>
    <row r="94" spans="1:62" s="45" customFormat="1" ht="18.649999999999999" customHeight="1" x14ac:dyDescent="0.35">
      <c r="A94" s="45">
        <v>79</v>
      </c>
      <c r="B94" s="45">
        <v>1</v>
      </c>
      <c r="C94" s="45" t="str">
        <f>CONCATENATE(A94,B94)</f>
        <v>791</v>
      </c>
      <c r="D94" s="45" t="s">
        <v>419</v>
      </c>
      <c r="E94" s="45">
        <v>1</v>
      </c>
      <c r="G94" s="45" t="s">
        <v>420</v>
      </c>
      <c r="I94" s="45" t="s">
        <v>56</v>
      </c>
      <c r="J94" s="45" t="s">
        <v>421</v>
      </c>
      <c r="K94" s="53">
        <v>26</v>
      </c>
      <c r="L94" s="53">
        <v>1012</v>
      </c>
      <c r="M94" s="64" t="s">
        <v>1733</v>
      </c>
      <c r="N94" s="56">
        <v>7188000</v>
      </c>
      <c r="O94" s="43">
        <f>L94+N94</f>
        <v>7189012</v>
      </c>
      <c r="P94" s="45" t="s">
        <v>1759</v>
      </c>
      <c r="Q94" s="45">
        <v>7189012</v>
      </c>
      <c r="R94" s="45" t="s">
        <v>1777</v>
      </c>
      <c r="S94" s="45">
        <v>2010</v>
      </c>
      <c r="T94" s="45" t="str">
        <f>CONCATENATE(J94," ","(",S94,")")</f>
        <v>Roy et al (2010)</v>
      </c>
      <c r="U94" s="45" t="str">
        <f>CONCATENATE(T94,G94)</f>
        <v>Roy et al (2010); Street youth (14-25 Cohort 1: 1995-2000)</v>
      </c>
      <c r="V94" s="45" t="s">
        <v>422</v>
      </c>
      <c r="W94" s="45" t="s">
        <v>60</v>
      </c>
      <c r="X94" s="45" t="s">
        <v>365</v>
      </c>
      <c r="Y94" s="45" t="s">
        <v>365</v>
      </c>
      <c r="Z94" s="45" t="s">
        <v>365</v>
      </c>
      <c r="AA94" s="45">
        <v>10</v>
      </c>
      <c r="AB94" s="45" t="str">
        <f>IF(AA94&lt;=$AA$145,"Low quality (≤12)","High quality (&gt;12)")</f>
        <v>Low quality (≤12)</v>
      </c>
      <c r="AC94" s="45" t="s">
        <v>95</v>
      </c>
      <c r="AD94" s="45" t="s">
        <v>95</v>
      </c>
      <c r="AE94" s="45" t="s">
        <v>290</v>
      </c>
      <c r="AF94" s="45" t="s">
        <v>66</v>
      </c>
      <c r="AG94" s="45" t="s">
        <v>67</v>
      </c>
      <c r="AH94" s="45" t="s">
        <v>423</v>
      </c>
      <c r="AI94" s="45" t="s">
        <v>119</v>
      </c>
      <c r="AJ94" s="45" t="s">
        <v>424</v>
      </c>
      <c r="AK94" s="45" t="s">
        <v>101</v>
      </c>
      <c r="AL94" s="45" t="s">
        <v>72</v>
      </c>
      <c r="AM94" s="45" t="s">
        <v>73</v>
      </c>
      <c r="AN94" s="45" t="s">
        <v>275</v>
      </c>
      <c r="AO94" s="45" t="s">
        <v>75</v>
      </c>
      <c r="AP94" s="45" t="s">
        <v>75</v>
      </c>
      <c r="AQ94" s="45" t="s">
        <v>177</v>
      </c>
      <c r="AR94" s="45" t="s">
        <v>177</v>
      </c>
      <c r="AS94" s="45" t="s">
        <v>425</v>
      </c>
      <c r="AT94" s="45" t="s">
        <v>106</v>
      </c>
      <c r="AU94" s="45" t="s">
        <v>107</v>
      </c>
      <c r="AV94" s="45">
        <v>1</v>
      </c>
      <c r="AW94" s="45" t="s">
        <v>158</v>
      </c>
      <c r="AX94" s="45" t="s">
        <v>82</v>
      </c>
      <c r="AY94" s="45" t="s">
        <v>178</v>
      </c>
      <c r="AZ94" s="49">
        <v>11.6</v>
      </c>
      <c r="BA94" s="49">
        <v>7.6</v>
      </c>
      <c r="BB94" s="49">
        <v>17</v>
      </c>
      <c r="BC94" s="45" t="s">
        <v>158</v>
      </c>
      <c r="BD94" s="45" t="s">
        <v>158</v>
      </c>
      <c r="BE94" s="45" t="s">
        <v>86</v>
      </c>
      <c r="BF94" s="45" t="s">
        <v>87</v>
      </c>
      <c r="BG94" s="45" t="s">
        <v>82</v>
      </c>
      <c r="BH94" s="50">
        <v>11.6</v>
      </c>
      <c r="BI94" s="50">
        <v>7.6</v>
      </c>
      <c r="BJ94" s="50">
        <v>17</v>
      </c>
    </row>
    <row r="95" spans="1:62" s="45" customFormat="1" ht="18.649999999999999" customHeight="1" x14ac:dyDescent="0.35">
      <c r="A95" s="45">
        <v>79</v>
      </c>
      <c r="B95" s="45">
        <v>2</v>
      </c>
      <c r="C95" s="45" t="str">
        <f>CONCATENATE(A95,B95)</f>
        <v>792</v>
      </c>
      <c r="D95" s="45" t="s">
        <v>426</v>
      </c>
      <c r="E95" s="45">
        <v>1</v>
      </c>
      <c r="G95" s="45" t="s">
        <v>427</v>
      </c>
      <c r="I95" s="45" t="s">
        <v>56</v>
      </c>
      <c r="J95" s="45" t="s">
        <v>421</v>
      </c>
      <c r="K95" s="53">
        <v>31</v>
      </c>
      <c r="L95" s="53">
        <v>1682</v>
      </c>
      <c r="M95" s="64" t="s">
        <v>1733</v>
      </c>
      <c r="N95" s="56">
        <v>7237000</v>
      </c>
      <c r="O95" s="43">
        <f>L95+N95</f>
        <v>7238682</v>
      </c>
      <c r="P95" s="45" t="s">
        <v>1760</v>
      </c>
      <c r="Q95" s="45">
        <v>7238682</v>
      </c>
      <c r="R95" s="45" t="s">
        <v>1777</v>
      </c>
      <c r="S95" s="45">
        <v>2010</v>
      </c>
      <c r="T95" s="45" t="str">
        <f>CONCATENATE(J95," ","(",S95,")")</f>
        <v>Roy et al (2010)</v>
      </c>
      <c r="U95" s="45" t="str">
        <f>CONCATENATE(T95,G95)</f>
        <v>Roy et al (2010); Street youth (14-23 Cohort 2: 2000-2003)</v>
      </c>
      <c r="V95" s="45" t="s">
        <v>422</v>
      </c>
      <c r="W95" s="45" t="s">
        <v>60</v>
      </c>
      <c r="X95" s="45" t="s">
        <v>365</v>
      </c>
      <c r="Y95" s="45" t="s">
        <v>365</v>
      </c>
      <c r="Z95" s="45" t="s">
        <v>365</v>
      </c>
      <c r="AA95" s="45">
        <v>10</v>
      </c>
      <c r="AB95" s="45" t="str">
        <f>IF(AA95&lt;=$AA$145,"Low quality (≤12)","High quality (&gt;12)")</f>
        <v>Low quality (≤12)</v>
      </c>
      <c r="AC95" s="45" t="s">
        <v>95</v>
      </c>
      <c r="AD95" s="45" t="s">
        <v>95</v>
      </c>
      <c r="AE95" s="45" t="s">
        <v>290</v>
      </c>
      <c r="AF95" s="45" t="s">
        <v>66</v>
      </c>
      <c r="AG95" s="45" t="s">
        <v>67</v>
      </c>
      <c r="AH95" s="45" t="s">
        <v>423</v>
      </c>
      <c r="AI95" s="45" t="s">
        <v>119</v>
      </c>
      <c r="AJ95" s="45" t="s">
        <v>424</v>
      </c>
      <c r="AK95" s="45" t="s">
        <v>101</v>
      </c>
      <c r="AL95" s="45" t="s">
        <v>72</v>
      </c>
      <c r="AM95" s="45" t="s">
        <v>73</v>
      </c>
      <c r="AN95" s="45" t="s">
        <v>275</v>
      </c>
      <c r="AO95" s="45" t="s">
        <v>75</v>
      </c>
      <c r="AP95" s="45" t="s">
        <v>75</v>
      </c>
      <c r="AQ95" s="45" t="s">
        <v>177</v>
      </c>
      <c r="AR95" s="45" t="s">
        <v>177</v>
      </c>
      <c r="AS95" s="45" t="s">
        <v>425</v>
      </c>
      <c r="AT95" s="45" t="s">
        <v>106</v>
      </c>
      <c r="AU95" s="45" t="s">
        <v>107</v>
      </c>
      <c r="AV95" s="45">
        <v>1</v>
      </c>
      <c r="AW95" s="45" t="s">
        <v>158</v>
      </c>
      <c r="AX95" s="45" t="s">
        <v>82</v>
      </c>
      <c r="AY95" s="45" t="s">
        <v>178</v>
      </c>
      <c r="AZ95" s="49">
        <v>3</v>
      </c>
      <c r="BA95" s="49">
        <v>1</v>
      </c>
      <c r="BB95" s="49">
        <v>6.9</v>
      </c>
      <c r="BC95" s="45" t="s">
        <v>158</v>
      </c>
      <c r="BD95" s="45" t="s">
        <v>158</v>
      </c>
      <c r="BE95" s="45" t="s">
        <v>86</v>
      </c>
      <c r="BF95" s="45" t="s">
        <v>87</v>
      </c>
      <c r="BG95" s="45" t="s">
        <v>82</v>
      </c>
      <c r="BH95" s="50">
        <v>3</v>
      </c>
      <c r="BI95" s="50">
        <v>1</v>
      </c>
      <c r="BJ95" s="50">
        <v>6.9</v>
      </c>
    </row>
    <row r="96" spans="1:62" s="45" customFormat="1" ht="18.649999999999999" customHeight="1" x14ac:dyDescent="0.35">
      <c r="A96" s="45">
        <v>80</v>
      </c>
      <c r="B96" s="45">
        <v>1</v>
      </c>
      <c r="C96" s="45" t="str">
        <f>CONCATENATE(A96,B96)</f>
        <v>801</v>
      </c>
      <c r="D96" s="45" t="s">
        <v>720</v>
      </c>
      <c r="E96" s="45">
        <v>1</v>
      </c>
      <c r="F96" s="45" t="s">
        <v>270</v>
      </c>
      <c r="G96" s="45" t="s">
        <v>721</v>
      </c>
      <c r="H96" s="45" t="s">
        <v>722</v>
      </c>
      <c r="I96" s="45" t="s">
        <v>56</v>
      </c>
      <c r="J96" s="45" t="s">
        <v>723</v>
      </c>
      <c r="K96" s="64" t="s">
        <v>1733</v>
      </c>
      <c r="L96" s="53">
        <f>470*0.47</f>
        <v>220.89999999999998</v>
      </c>
      <c r="M96" s="64" t="s">
        <v>1733</v>
      </c>
      <c r="N96" s="53">
        <f>470-L96</f>
        <v>249.10000000000002</v>
      </c>
      <c r="O96" s="43">
        <f>L96+N96</f>
        <v>470</v>
      </c>
      <c r="Q96" s="45">
        <v>470</v>
      </c>
      <c r="R96" s="45" t="s">
        <v>91</v>
      </c>
      <c r="S96" s="45">
        <v>2007</v>
      </c>
      <c r="T96" s="45" t="str">
        <f>CONCATENATE(J96," ","(",S96,")")</f>
        <v>Saitz et al (2007)</v>
      </c>
      <c r="U96" s="45" t="str">
        <f>CONCATENATE(T96,G96)</f>
        <v>Saitz et al (2007); Any homelessness (past 6 mo) vs non homeless</v>
      </c>
      <c r="V96" s="45" t="s">
        <v>724</v>
      </c>
      <c r="W96" s="45" t="s">
        <v>60</v>
      </c>
      <c r="X96" s="45" t="s">
        <v>505</v>
      </c>
      <c r="Y96" s="45" t="s">
        <v>505</v>
      </c>
      <c r="Z96" s="45" t="s">
        <v>505</v>
      </c>
      <c r="AA96" s="45">
        <v>16</v>
      </c>
      <c r="AB96" s="45" t="str">
        <f>IF(AA96&lt;=$AA$145,"Low quality (≤12)","High quality (&gt;12)")</f>
        <v>High quality (&gt;12)</v>
      </c>
      <c r="AC96" s="45" t="s">
        <v>95</v>
      </c>
      <c r="AD96" s="45" t="s">
        <v>95</v>
      </c>
      <c r="AE96" s="45" t="s">
        <v>290</v>
      </c>
      <c r="AF96" s="45" t="s">
        <v>66</v>
      </c>
      <c r="AG96" s="45" t="s">
        <v>67</v>
      </c>
      <c r="AH96" s="45" t="s">
        <v>725</v>
      </c>
      <c r="AI96" s="45" t="s">
        <v>212</v>
      </c>
      <c r="AJ96" s="45" t="s">
        <v>726</v>
      </c>
      <c r="AK96" s="45" t="s">
        <v>101</v>
      </c>
      <c r="AL96" s="45" t="s">
        <v>72</v>
      </c>
      <c r="AM96" s="45" t="s">
        <v>73</v>
      </c>
      <c r="AN96" s="45" t="s">
        <v>727</v>
      </c>
      <c r="AO96" s="45" t="s">
        <v>75</v>
      </c>
      <c r="AP96" s="45" t="s">
        <v>75</v>
      </c>
      <c r="AQ96" s="45" t="s">
        <v>77</v>
      </c>
      <c r="AR96" s="45" t="s">
        <v>77</v>
      </c>
      <c r="AS96" s="45" t="s">
        <v>728</v>
      </c>
      <c r="AT96" s="48" t="s">
        <v>106</v>
      </c>
      <c r="AU96" s="45" t="s">
        <v>107</v>
      </c>
      <c r="AV96" s="45">
        <v>1</v>
      </c>
      <c r="AW96" s="45" t="s">
        <v>188</v>
      </c>
      <c r="AX96" s="45" t="s">
        <v>82</v>
      </c>
      <c r="AZ96" s="49">
        <v>1.4</v>
      </c>
      <c r="BA96" s="49">
        <v>0.38</v>
      </c>
      <c r="BB96" s="49">
        <v>3.1</v>
      </c>
      <c r="BC96" s="45" t="s">
        <v>134</v>
      </c>
      <c r="BD96" s="45" t="s">
        <v>85</v>
      </c>
      <c r="BE96" s="45" t="s">
        <v>136</v>
      </c>
      <c r="BF96" s="45" t="s">
        <v>137</v>
      </c>
      <c r="BG96" s="45" t="s">
        <v>88</v>
      </c>
      <c r="BH96" s="50">
        <v>1.2622823107790651</v>
      </c>
      <c r="BI96" s="50">
        <v>0.51501916235294898</v>
      </c>
      <c r="BJ96" s="50">
        <v>2.1660246022278007</v>
      </c>
    </row>
    <row r="97" spans="1:62" s="45" customFormat="1" ht="18.649999999999999" customHeight="1" x14ac:dyDescent="0.35">
      <c r="A97" s="45">
        <v>81</v>
      </c>
      <c r="B97" s="45">
        <v>1</v>
      </c>
      <c r="C97" s="45" t="str">
        <f>CONCATENATE(A97,B97)</f>
        <v>811</v>
      </c>
      <c r="D97" s="45" t="s">
        <v>729</v>
      </c>
      <c r="E97" s="45">
        <v>1</v>
      </c>
      <c r="I97" s="45" t="s">
        <v>56</v>
      </c>
      <c r="J97" s="45" t="s">
        <v>730</v>
      </c>
      <c r="K97" s="53">
        <v>3905</v>
      </c>
      <c r="L97" s="53">
        <v>23898</v>
      </c>
      <c r="M97" s="53">
        <v>4143</v>
      </c>
      <c r="N97" s="53">
        <v>65198</v>
      </c>
      <c r="O97" s="43">
        <f>L97+N97</f>
        <v>89096</v>
      </c>
      <c r="Q97" s="45">
        <v>89096</v>
      </c>
      <c r="R97" s="45" t="s">
        <v>113</v>
      </c>
      <c r="S97" s="45">
        <v>2018</v>
      </c>
      <c r="T97" s="45" t="str">
        <f>CONCATENATE(J97," ","(",S97,")")</f>
        <v>Schinka et al (2018)</v>
      </c>
      <c r="U97" s="45" t="str">
        <f>CONCATENATE(T97,G97)</f>
        <v>Schinka et al (2018)</v>
      </c>
      <c r="V97" s="45" t="s">
        <v>731</v>
      </c>
      <c r="W97" s="45" t="s">
        <v>60</v>
      </c>
      <c r="X97" s="45" t="s">
        <v>505</v>
      </c>
      <c r="Y97" s="45" t="s">
        <v>505</v>
      </c>
      <c r="Z97" s="45" t="s">
        <v>505</v>
      </c>
      <c r="AA97" s="45">
        <v>12</v>
      </c>
      <c r="AB97" s="45" t="str">
        <f>IF(AA97&lt;=$AA$145,"Low quality (≤12)","High quality (&gt;12)")</f>
        <v>High quality (&gt;12)</v>
      </c>
      <c r="AC97" s="45" t="s">
        <v>95</v>
      </c>
      <c r="AD97" s="45" t="s">
        <v>95</v>
      </c>
      <c r="AE97" s="45" t="s">
        <v>290</v>
      </c>
      <c r="AF97" s="45" t="s">
        <v>96</v>
      </c>
      <c r="AG97" s="45" t="s">
        <v>97</v>
      </c>
      <c r="AH97" s="45" t="s">
        <v>732</v>
      </c>
      <c r="AI97" s="45" t="s">
        <v>119</v>
      </c>
      <c r="AJ97" s="45" t="s">
        <v>733</v>
      </c>
      <c r="AK97" s="45" t="s">
        <v>101</v>
      </c>
      <c r="AL97" s="45" t="s">
        <v>121</v>
      </c>
      <c r="AM97" s="45" t="s">
        <v>121</v>
      </c>
      <c r="AN97" s="45" t="s">
        <v>122</v>
      </c>
      <c r="AO97" s="48" t="s">
        <v>122</v>
      </c>
      <c r="AP97" s="48" t="s">
        <v>122</v>
      </c>
      <c r="AQ97" s="45" t="s">
        <v>177</v>
      </c>
      <c r="AR97" s="45" t="s">
        <v>177</v>
      </c>
      <c r="AS97" s="45" t="s">
        <v>734</v>
      </c>
      <c r="AT97" s="45" t="s">
        <v>107</v>
      </c>
      <c r="AU97" s="45" t="s">
        <v>107</v>
      </c>
      <c r="AV97" s="45">
        <v>1</v>
      </c>
      <c r="AW97" s="45" t="s">
        <v>81</v>
      </c>
      <c r="AX97" s="45" t="s">
        <v>82</v>
      </c>
      <c r="AY97" s="45" t="s">
        <v>124</v>
      </c>
      <c r="AZ97" s="49">
        <v>2.9</v>
      </c>
      <c r="BA97" s="49">
        <v>2.8</v>
      </c>
      <c r="BB97" s="49">
        <v>3.1</v>
      </c>
      <c r="BC97" s="45" t="s">
        <v>84</v>
      </c>
      <c r="BD97" s="45" t="s">
        <v>85</v>
      </c>
      <c r="BE97" s="45" t="s">
        <v>86</v>
      </c>
      <c r="BF97" s="45" t="s">
        <v>87</v>
      </c>
      <c r="BG97" s="45" t="s">
        <v>88</v>
      </c>
      <c r="BH97" s="50">
        <v>2.0720404408496949</v>
      </c>
      <c r="BI97" s="50">
        <v>2.0240619666898354</v>
      </c>
      <c r="BJ97" s="50">
        <v>2.1660246022278007</v>
      </c>
    </row>
    <row r="98" spans="1:62" s="45" customFormat="1" ht="18.649999999999999" customHeight="1" x14ac:dyDescent="0.35">
      <c r="A98" s="45">
        <v>82</v>
      </c>
      <c r="B98" s="45">
        <v>1</v>
      </c>
      <c r="C98" s="45" t="str">
        <f>CONCATENATE(A98,B98)</f>
        <v>821</v>
      </c>
      <c r="D98" s="45" t="s">
        <v>735</v>
      </c>
      <c r="E98" s="45">
        <v>1</v>
      </c>
      <c r="G98" s="45" t="s">
        <v>736</v>
      </c>
      <c r="I98" s="45" t="s">
        <v>56</v>
      </c>
      <c r="J98" s="45" t="s">
        <v>730</v>
      </c>
      <c r="K98" s="53">
        <f>L98-2031</f>
        <v>907</v>
      </c>
      <c r="L98" s="53">
        <v>2938</v>
      </c>
      <c r="M98" s="53">
        <f>13139-11128</f>
        <v>2011</v>
      </c>
      <c r="N98" s="53">
        <v>13139</v>
      </c>
      <c r="O98" s="43">
        <f>L98+N98</f>
        <v>16077</v>
      </c>
      <c r="Q98" s="45">
        <v>16077</v>
      </c>
      <c r="R98" s="45" t="s">
        <v>113</v>
      </c>
      <c r="S98" s="45">
        <v>2016</v>
      </c>
      <c r="T98" s="45" t="str">
        <f>CONCATENATE(J98," ","(",S98,")")</f>
        <v>Schinka et al (2016)</v>
      </c>
      <c r="U98" s="45" t="str">
        <f>CONCATENATE(T98,G98)</f>
        <v>Schinka et al (2016); Age 55-59</v>
      </c>
      <c r="V98" s="45" t="s">
        <v>737</v>
      </c>
      <c r="W98" s="45" t="s">
        <v>60</v>
      </c>
      <c r="X98" s="45" t="s">
        <v>505</v>
      </c>
      <c r="Y98" s="45" t="s">
        <v>505</v>
      </c>
      <c r="Z98" s="45" t="s">
        <v>505</v>
      </c>
      <c r="AA98" s="45">
        <v>14</v>
      </c>
      <c r="AB98" s="45" t="str">
        <f>IF(AA98&lt;=$AA$145,"Low quality (≤12)","High quality (&gt;12)")</f>
        <v>High quality (&gt;12)</v>
      </c>
      <c r="AC98" s="45" t="s">
        <v>95</v>
      </c>
      <c r="AD98" s="45" t="s">
        <v>95</v>
      </c>
      <c r="AE98" s="45" t="s">
        <v>290</v>
      </c>
      <c r="AF98" s="45" t="s">
        <v>96</v>
      </c>
      <c r="AG98" s="45" t="s">
        <v>97</v>
      </c>
      <c r="AH98" s="45" t="s">
        <v>738</v>
      </c>
      <c r="AI98" s="45" t="s">
        <v>119</v>
      </c>
      <c r="AJ98" s="45" t="s">
        <v>733</v>
      </c>
      <c r="AK98" s="45" t="s">
        <v>101</v>
      </c>
      <c r="AL98" s="45" t="s">
        <v>121</v>
      </c>
      <c r="AM98" s="45" t="s">
        <v>121</v>
      </c>
      <c r="AN98" s="45" t="s">
        <v>122</v>
      </c>
      <c r="AO98" s="48" t="s">
        <v>122</v>
      </c>
      <c r="AP98" s="48" t="s">
        <v>122</v>
      </c>
      <c r="AQ98" s="45" t="s">
        <v>177</v>
      </c>
      <c r="AR98" s="45" t="s">
        <v>177</v>
      </c>
      <c r="AS98" s="45" t="s">
        <v>734</v>
      </c>
      <c r="AT98" s="45" t="s">
        <v>107</v>
      </c>
      <c r="AU98" s="45" t="s">
        <v>107</v>
      </c>
      <c r="AV98" s="45">
        <v>1</v>
      </c>
      <c r="AW98" s="45" t="s">
        <v>134</v>
      </c>
      <c r="AX98" s="45" t="s">
        <v>82</v>
      </c>
      <c r="AZ98" s="49">
        <v>2.46</v>
      </c>
      <c r="BA98" s="49">
        <v>2.23</v>
      </c>
      <c r="BB98" s="49">
        <v>2.66</v>
      </c>
      <c r="BC98" s="45" t="s">
        <v>134</v>
      </c>
      <c r="BD98" s="45" t="s">
        <v>85</v>
      </c>
      <c r="BE98" s="45" t="s">
        <v>136</v>
      </c>
      <c r="BF98" s="45" t="s">
        <v>137</v>
      </c>
      <c r="BG98" s="45" t="s">
        <v>82</v>
      </c>
      <c r="BH98" s="50">
        <v>2.46</v>
      </c>
      <c r="BI98" s="50">
        <v>2.23</v>
      </c>
      <c r="BJ98" s="50">
        <v>2.66</v>
      </c>
    </row>
    <row r="99" spans="1:62" s="45" customFormat="1" ht="18.649999999999999" customHeight="1" x14ac:dyDescent="0.35">
      <c r="A99" s="45">
        <v>82</v>
      </c>
      <c r="B99" s="45">
        <v>2</v>
      </c>
      <c r="C99" s="45" t="str">
        <f>CONCATENATE(A99,B99)</f>
        <v>822</v>
      </c>
      <c r="D99" s="45" t="s">
        <v>739</v>
      </c>
      <c r="E99" s="45">
        <v>1</v>
      </c>
      <c r="G99" s="45" t="s">
        <v>740</v>
      </c>
      <c r="I99" s="45" t="s">
        <v>56</v>
      </c>
      <c r="J99" s="45" t="s">
        <v>730</v>
      </c>
      <c r="K99" s="53">
        <f>L99-884</f>
        <v>653</v>
      </c>
      <c r="L99" s="53">
        <v>1537</v>
      </c>
      <c r="M99" s="53">
        <f>N99-5294</f>
        <v>1638</v>
      </c>
      <c r="N99" s="53">
        <v>6932</v>
      </c>
      <c r="O99" s="43">
        <f>L99+N99</f>
        <v>8469</v>
      </c>
      <c r="Q99" s="45">
        <v>8469</v>
      </c>
      <c r="R99" s="45" t="s">
        <v>58</v>
      </c>
      <c r="S99" s="45">
        <v>2016</v>
      </c>
      <c r="T99" s="45" t="str">
        <f>CONCATENATE(J99," ","(",S99,")")</f>
        <v>Schinka et al (2016)</v>
      </c>
      <c r="U99" s="45" t="str">
        <f>CONCATENATE(T99,G99)</f>
        <v>Schinka et al (2016); Age ≥60</v>
      </c>
      <c r="V99" s="45" t="s">
        <v>737</v>
      </c>
      <c r="W99" s="45" t="s">
        <v>60</v>
      </c>
      <c r="X99" s="45" t="s">
        <v>505</v>
      </c>
      <c r="Y99" s="45" t="s">
        <v>505</v>
      </c>
      <c r="Z99" s="45" t="s">
        <v>505</v>
      </c>
      <c r="AA99" s="45">
        <v>14</v>
      </c>
      <c r="AB99" s="45" t="str">
        <f>IF(AA99&lt;=$AA$145,"Low quality (≤12)","High quality (&gt;12)")</f>
        <v>High quality (&gt;12)</v>
      </c>
      <c r="AC99" s="45" t="s">
        <v>95</v>
      </c>
      <c r="AD99" s="45" t="s">
        <v>95</v>
      </c>
      <c r="AE99" s="45" t="s">
        <v>290</v>
      </c>
      <c r="AF99" s="45" t="s">
        <v>96</v>
      </c>
      <c r="AG99" s="45" t="s">
        <v>97</v>
      </c>
      <c r="AH99" s="45" t="s">
        <v>738</v>
      </c>
      <c r="AI99" s="45" t="s">
        <v>119</v>
      </c>
      <c r="AJ99" s="45" t="s">
        <v>733</v>
      </c>
      <c r="AK99" s="45" t="s">
        <v>101</v>
      </c>
      <c r="AL99" s="45" t="s">
        <v>121</v>
      </c>
      <c r="AM99" s="45" t="s">
        <v>121</v>
      </c>
      <c r="AN99" s="45" t="s">
        <v>122</v>
      </c>
      <c r="AO99" s="48" t="s">
        <v>122</v>
      </c>
      <c r="AP99" s="48" t="s">
        <v>122</v>
      </c>
      <c r="AQ99" s="45" t="s">
        <v>177</v>
      </c>
      <c r="AR99" s="45" t="s">
        <v>177</v>
      </c>
      <c r="AS99" s="45" t="s">
        <v>734</v>
      </c>
      <c r="AT99" s="45" t="s">
        <v>107</v>
      </c>
      <c r="AU99" s="45" t="s">
        <v>107</v>
      </c>
      <c r="AV99" s="45">
        <v>1</v>
      </c>
      <c r="AW99" s="45" t="s">
        <v>134</v>
      </c>
      <c r="AX99" s="45" t="s">
        <v>82</v>
      </c>
      <c r="AZ99" s="49">
        <v>3.64</v>
      </c>
      <c r="BA99" s="49">
        <v>3.33</v>
      </c>
      <c r="BB99" s="49">
        <v>3.98</v>
      </c>
      <c r="BC99" s="45" t="s">
        <v>134</v>
      </c>
      <c r="BD99" s="45" t="s">
        <v>85</v>
      </c>
      <c r="BE99" s="45" t="s">
        <v>136</v>
      </c>
      <c r="BF99" s="45" t="s">
        <v>137</v>
      </c>
      <c r="BG99" s="45" t="s">
        <v>82</v>
      </c>
      <c r="BH99" s="50">
        <v>3.64</v>
      </c>
      <c r="BI99" s="50">
        <v>3.33</v>
      </c>
      <c r="BJ99" s="50">
        <v>3.98</v>
      </c>
    </row>
    <row r="100" spans="1:62" s="45" customFormat="1" ht="18.649999999999999" customHeight="1" x14ac:dyDescent="0.35">
      <c r="A100" s="45">
        <v>83</v>
      </c>
      <c r="B100" s="45">
        <v>1</v>
      </c>
      <c r="C100" s="45" t="str">
        <f>CONCATENATE(A100,B100)</f>
        <v>831</v>
      </c>
      <c r="D100" s="45" t="s">
        <v>741</v>
      </c>
      <c r="E100" s="45">
        <v>1</v>
      </c>
      <c r="I100" s="45" t="s">
        <v>56</v>
      </c>
      <c r="J100" s="45" t="s">
        <v>742</v>
      </c>
      <c r="K100" s="46">
        <v>35</v>
      </c>
      <c r="L100" s="46">
        <v>325</v>
      </c>
      <c r="M100" s="46">
        <v>160</v>
      </c>
      <c r="N100" s="46">
        <v>1948</v>
      </c>
      <c r="O100" s="43">
        <v>2273</v>
      </c>
      <c r="Q100" s="45">
        <v>2273</v>
      </c>
      <c r="R100" s="45" t="s">
        <v>58</v>
      </c>
      <c r="S100" s="45">
        <v>2020</v>
      </c>
      <c r="T100" s="45" t="str">
        <f>CONCATENATE(J100," ","(",S100,")")</f>
        <v>Schmit et al (2020)</v>
      </c>
      <c r="U100" s="45" t="str">
        <f>CONCATENATE(T100,G100)</f>
        <v>Schmit et al (2020)</v>
      </c>
      <c r="V100" s="45" t="s">
        <v>743</v>
      </c>
      <c r="W100" s="45" t="s">
        <v>60</v>
      </c>
      <c r="X100" s="45" t="s">
        <v>505</v>
      </c>
      <c r="Y100" s="45" t="s">
        <v>505</v>
      </c>
      <c r="Z100" s="45" t="s">
        <v>505</v>
      </c>
      <c r="AA100" s="45">
        <v>10</v>
      </c>
      <c r="AB100" s="45" t="str">
        <f>IF(AA100&lt;=$AA$145,"Low quality (≤12)","High quality (&gt;12)")</f>
        <v>Low quality (≤12)</v>
      </c>
      <c r="AC100" s="45" t="s">
        <v>95</v>
      </c>
      <c r="AD100" s="45" t="s">
        <v>95</v>
      </c>
      <c r="AE100" s="45" t="s">
        <v>290</v>
      </c>
      <c r="AF100" s="45" t="s">
        <v>96</v>
      </c>
      <c r="AG100" s="45" t="s">
        <v>97</v>
      </c>
      <c r="AH100" s="45" t="s">
        <v>744</v>
      </c>
      <c r="AI100" s="45" t="s">
        <v>129</v>
      </c>
      <c r="AJ100" s="45" t="s">
        <v>120</v>
      </c>
      <c r="AK100" s="45" t="s">
        <v>101</v>
      </c>
      <c r="AL100" s="48" t="s">
        <v>102</v>
      </c>
      <c r="AM100" s="48" t="s">
        <v>102</v>
      </c>
      <c r="AN100" s="48" t="s">
        <v>745</v>
      </c>
      <c r="AO100" s="48" t="s">
        <v>75</v>
      </c>
      <c r="AP100" s="48" t="s">
        <v>75</v>
      </c>
      <c r="AQ100" s="45" t="s">
        <v>76</v>
      </c>
      <c r="AR100" s="45" t="s">
        <v>77</v>
      </c>
      <c r="AS100" s="45" t="s">
        <v>746</v>
      </c>
      <c r="AT100" s="45" t="s">
        <v>747</v>
      </c>
      <c r="AU100" s="45" t="s">
        <v>107</v>
      </c>
      <c r="AV100" s="45">
        <v>1</v>
      </c>
      <c r="AW100" s="45" t="s">
        <v>308</v>
      </c>
      <c r="AX100" s="45" t="s">
        <v>82</v>
      </c>
      <c r="AZ100" s="49">
        <v>1.4</v>
      </c>
      <c r="BA100" s="49">
        <v>0.8</v>
      </c>
      <c r="BB100" s="49">
        <v>2.2999999999999998</v>
      </c>
      <c r="BC100" s="45" t="s">
        <v>134</v>
      </c>
      <c r="BD100" s="45" t="s">
        <v>85</v>
      </c>
      <c r="BE100" s="45" t="s">
        <v>136</v>
      </c>
      <c r="BF100" s="45" t="s">
        <v>137</v>
      </c>
      <c r="BG100" s="45" t="s">
        <v>135</v>
      </c>
      <c r="BH100" s="50">
        <v>1.3111538461538463</v>
      </c>
      <c r="BI100" s="50">
        <v>0.92730726484398407</v>
      </c>
      <c r="BJ100" s="50">
        <v>1.8538886445295568</v>
      </c>
    </row>
    <row r="101" spans="1:62" s="45" customFormat="1" ht="18.649999999999999" customHeight="1" x14ac:dyDescent="0.35">
      <c r="A101" s="45">
        <v>84</v>
      </c>
      <c r="B101" s="45">
        <v>1</v>
      </c>
      <c r="C101" s="45" t="str">
        <f>CONCATENATE(A101,B101)</f>
        <v>841</v>
      </c>
      <c r="D101" s="45" t="s">
        <v>748</v>
      </c>
      <c r="E101" s="45">
        <v>1</v>
      </c>
      <c r="I101" s="45" t="s">
        <v>56</v>
      </c>
      <c r="J101" s="45" t="s">
        <v>749</v>
      </c>
      <c r="K101" s="53">
        <v>211</v>
      </c>
      <c r="L101" s="53">
        <v>652</v>
      </c>
      <c r="M101" s="53">
        <v>431</v>
      </c>
      <c r="N101" s="53">
        <v>5917</v>
      </c>
      <c r="O101" s="43">
        <f>L101+N101</f>
        <v>6569</v>
      </c>
      <c r="Q101" s="45">
        <v>6569</v>
      </c>
      <c r="R101" s="45" t="s">
        <v>58</v>
      </c>
      <c r="S101" s="45">
        <v>2009</v>
      </c>
      <c r="T101" s="45" t="str">
        <f>CONCATENATE(J101," ","(",S101,")")</f>
        <v>Schwarcz et al (2009)</v>
      </c>
      <c r="U101" s="45" t="str">
        <f>CONCATENATE(T101,G101)</f>
        <v>Schwarcz et al (2009)</v>
      </c>
      <c r="V101" s="45" t="s">
        <v>750</v>
      </c>
      <c r="W101" s="45" t="s">
        <v>60</v>
      </c>
      <c r="X101" s="45" t="s">
        <v>505</v>
      </c>
      <c r="Y101" s="45" t="s">
        <v>505</v>
      </c>
      <c r="Z101" s="45" t="s">
        <v>505</v>
      </c>
      <c r="AA101" s="45">
        <v>15</v>
      </c>
      <c r="AB101" s="45" t="str">
        <f>IF(AA101&lt;=$AA$145,"Low quality (≤12)","High quality (&gt;12)")</f>
        <v>High quality (&gt;12)</v>
      </c>
      <c r="AC101" s="45" t="s">
        <v>95</v>
      </c>
      <c r="AD101" s="45" t="s">
        <v>95</v>
      </c>
      <c r="AE101" s="45" t="s">
        <v>290</v>
      </c>
      <c r="AF101" s="45" t="s">
        <v>96</v>
      </c>
      <c r="AG101" s="45" t="s">
        <v>97</v>
      </c>
      <c r="AH101" s="45" t="s">
        <v>751</v>
      </c>
      <c r="AI101" s="45" t="s">
        <v>349</v>
      </c>
      <c r="AJ101" s="45" t="s">
        <v>752</v>
      </c>
      <c r="AK101" s="45" t="s">
        <v>101</v>
      </c>
      <c r="AL101" s="45" t="s">
        <v>102</v>
      </c>
      <c r="AM101" s="45" t="s">
        <v>102</v>
      </c>
      <c r="AN101" s="45" t="s">
        <v>122</v>
      </c>
      <c r="AO101" s="48" t="s">
        <v>122</v>
      </c>
      <c r="AP101" s="48" t="s">
        <v>122</v>
      </c>
      <c r="AQ101" s="45" t="s">
        <v>753</v>
      </c>
      <c r="AR101" s="45" t="s">
        <v>77</v>
      </c>
      <c r="AS101" s="45" t="s">
        <v>754</v>
      </c>
      <c r="AT101" s="45" t="s">
        <v>747</v>
      </c>
      <c r="AU101" s="45" t="s">
        <v>107</v>
      </c>
      <c r="AV101" s="45">
        <v>1</v>
      </c>
      <c r="AW101" s="45" t="s">
        <v>81</v>
      </c>
      <c r="AX101" s="45" t="s">
        <v>82</v>
      </c>
      <c r="AY101" s="45" t="s">
        <v>755</v>
      </c>
      <c r="AZ101" s="49">
        <v>1.2</v>
      </c>
      <c r="BA101" s="49">
        <v>1.03</v>
      </c>
      <c r="BB101" s="49">
        <v>1.41</v>
      </c>
      <c r="BC101" s="45" t="s">
        <v>84</v>
      </c>
      <c r="BD101" s="45" t="s">
        <v>85</v>
      </c>
      <c r="BE101" s="45" t="s">
        <v>86</v>
      </c>
      <c r="BF101" s="45" t="s">
        <v>87</v>
      </c>
      <c r="BG101" s="45" t="s">
        <v>88</v>
      </c>
      <c r="BH101" s="50">
        <v>1.134653544128738</v>
      </c>
      <c r="BI101" s="50">
        <v>1.0206997223910785</v>
      </c>
      <c r="BJ101" s="50">
        <v>1.2685001967536691</v>
      </c>
    </row>
    <row r="102" spans="1:62" s="45" customFormat="1" ht="18.649999999999999" customHeight="1" x14ac:dyDescent="0.35">
      <c r="A102" s="45">
        <v>85</v>
      </c>
      <c r="B102" s="45">
        <v>1</v>
      </c>
      <c r="C102" s="45" t="str">
        <f>CONCATENATE(A102,B102)</f>
        <v>851</v>
      </c>
      <c r="D102" s="45" t="s">
        <v>468</v>
      </c>
      <c r="E102" s="45">
        <v>1</v>
      </c>
      <c r="I102" s="45" t="s">
        <v>56</v>
      </c>
      <c r="J102" s="45" t="s">
        <v>469</v>
      </c>
      <c r="K102" s="46">
        <v>237</v>
      </c>
      <c r="L102" s="46">
        <v>1575</v>
      </c>
      <c r="M102" s="46">
        <v>498</v>
      </c>
      <c r="N102" s="46">
        <v>4725</v>
      </c>
      <c r="O102" s="43">
        <v>6300</v>
      </c>
      <c r="Q102" s="45">
        <v>6300</v>
      </c>
      <c r="R102" s="45" t="s">
        <v>58</v>
      </c>
      <c r="S102" s="45">
        <v>2020</v>
      </c>
      <c r="T102" s="45" t="str">
        <f>CONCATENATE(J102," ","(",S102,")")</f>
        <v>Seastres et al (2020)</v>
      </c>
      <c r="U102" s="45" t="str">
        <f>CONCATENATE(T102,G102)</f>
        <v>Seastres et al (2020)</v>
      </c>
      <c r="V102" s="45" t="s">
        <v>470</v>
      </c>
      <c r="W102" s="45" t="s">
        <v>60</v>
      </c>
      <c r="X102" s="45" t="s">
        <v>459</v>
      </c>
      <c r="Y102" s="45" t="s">
        <v>459</v>
      </c>
      <c r="Z102" s="45" t="s">
        <v>459</v>
      </c>
      <c r="AA102" s="45">
        <v>15</v>
      </c>
      <c r="AB102" s="45" t="str">
        <f>IF(AA102&lt;=$AA$145,"Low quality (≤12)","High quality (&gt;12)")</f>
        <v>High quality (&gt;12)</v>
      </c>
      <c r="AC102" s="45" t="s">
        <v>95</v>
      </c>
      <c r="AD102" s="45" t="s">
        <v>95</v>
      </c>
      <c r="AE102" s="45" t="s">
        <v>65</v>
      </c>
      <c r="AF102" s="45" t="s">
        <v>96</v>
      </c>
      <c r="AG102" s="45" t="s">
        <v>97</v>
      </c>
      <c r="AH102" s="45" t="s">
        <v>471</v>
      </c>
      <c r="AI102" s="45" t="s">
        <v>99</v>
      </c>
      <c r="AJ102" s="45" t="s">
        <v>472</v>
      </c>
      <c r="AK102" s="45" t="s">
        <v>101</v>
      </c>
      <c r="AL102" s="45" t="s">
        <v>102</v>
      </c>
      <c r="AM102" s="45" t="s">
        <v>102</v>
      </c>
      <c r="AN102" s="45" t="s">
        <v>122</v>
      </c>
      <c r="AO102" s="48" t="s">
        <v>122</v>
      </c>
      <c r="AP102" s="48" t="s">
        <v>122</v>
      </c>
      <c r="AQ102" s="45" t="s">
        <v>473</v>
      </c>
      <c r="AR102" s="45" t="s">
        <v>77</v>
      </c>
      <c r="AT102" s="45" t="s">
        <v>106</v>
      </c>
      <c r="AU102" s="45" t="s">
        <v>107</v>
      </c>
      <c r="AV102" s="45">
        <v>1</v>
      </c>
      <c r="AW102" s="45" t="s">
        <v>81</v>
      </c>
      <c r="AX102" s="45" t="s">
        <v>82</v>
      </c>
      <c r="AY102" s="45" t="s">
        <v>474</v>
      </c>
      <c r="AZ102" s="49">
        <v>1.76</v>
      </c>
      <c r="BA102" s="49">
        <v>1.49</v>
      </c>
      <c r="BB102" s="49">
        <v>2.08</v>
      </c>
      <c r="BC102" s="45" t="s">
        <v>84</v>
      </c>
      <c r="BD102" s="45" t="s">
        <v>85</v>
      </c>
      <c r="BE102" s="45" t="s">
        <v>86</v>
      </c>
      <c r="BF102" s="45" t="s">
        <v>87</v>
      </c>
      <c r="BG102" s="45" t="s">
        <v>88</v>
      </c>
      <c r="BH102" s="50">
        <v>1.4775883797780376</v>
      </c>
      <c r="BI102" s="50">
        <v>1.31772385473985</v>
      </c>
      <c r="BJ102" s="50">
        <v>1.6562065821308796</v>
      </c>
    </row>
    <row r="103" spans="1:62" s="45" customFormat="1" ht="18.649999999999999" customHeight="1" x14ac:dyDescent="0.35">
      <c r="A103" s="45">
        <v>86</v>
      </c>
      <c r="B103" s="45">
        <v>1</v>
      </c>
      <c r="C103" s="45" t="str">
        <f>CONCATENATE(A103,B103)</f>
        <v>861</v>
      </c>
      <c r="D103" s="45" t="s">
        <v>756</v>
      </c>
      <c r="E103" s="45">
        <v>1</v>
      </c>
      <c r="I103" s="45" t="s">
        <v>56</v>
      </c>
      <c r="J103" s="45" t="s">
        <v>757</v>
      </c>
      <c r="K103" s="46">
        <v>103</v>
      </c>
      <c r="L103" s="46">
        <v>773</v>
      </c>
      <c r="M103" s="46">
        <v>21295</v>
      </c>
      <c r="N103" s="46">
        <v>354324</v>
      </c>
      <c r="O103" s="43">
        <v>355097</v>
      </c>
      <c r="Q103" s="54">
        <v>355097</v>
      </c>
      <c r="R103" s="45" t="s">
        <v>163</v>
      </c>
      <c r="S103" s="45">
        <v>2022</v>
      </c>
      <c r="T103" s="45" t="str">
        <f>CONCATENATE(J103," ","(",S103,")")</f>
        <v>Skicki et al (2022)</v>
      </c>
      <c r="U103" s="45" t="str">
        <f>CONCATENATE(T103,G103)</f>
        <v>Skicki et al (2022)</v>
      </c>
      <c r="V103" s="45" t="s">
        <v>758</v>
      </c>
      <c r="W103" s="45" t="s">
        <v>60</v>
      </c>
      <c r="X103" s="45" t="s">
        <v>505</v>
      </c>
      <c r="Y103" s="45" t="s">
        <v>505</v>
      </c>
      <c r="Z103" s="45" t="s">
        <v>505</v>
      </c>
      <c r="AA103" s="45">
        <v>15</v>
      </c>
      <c r="AB103" s="45" t="str">
        <f>IF(AA103&lt;=$AA$145,"Low quality (≤12)","High quality (&gt;12)")</f>
        <v>High quality (&gt;12)</v>
      </c>
      <c r="AC103" s="45" t="s">
        <v>95</v>
      </c>
      <c r="AD103" s="45" t="s">
        <v>95</v>
      </c>
      <c r="AE103" s="45" t="s">
        <v>290</v>
      </c>
      <c r="AF103" s="45" t="s">
        <v>96</v>
      </c>
      <c r="AG103" s="45" t="s">
        <v>97</v>
      </c>
      <c r="AH103" s="45" t="s">
        <v>759</v>
      </c>
      <c r="AI103" s="45" t="s">
        <v>760</v>
      </c>
      <c r="AJ103" s="45" t="s">
        <v>761</v>
      </c>
      <c r="AK103" s="45" t="s">
        <v>101</v>
      </c>
      <c r="AL103" s="45" t="s">
        <v>121</v>
      </c>
      <c r="AM103" s="45" t="s">
        <v>121</v>
      </c>
      <c r="AN103" s="45" t="s">
        <v>122</v>
      </c>
      <c r="AO103" s="48" t="s">
        <v>122</v>
      </c>
      <c r="AP103" s="48" t="s">
        <v>122</v>
      </c>
      <c r="AQ103" s="45" t="s">
        <v>76</v>
      </c>
      <c r="AR103" s="45" t="s">
        <v>77</v>
      </c>
      <c r="AS103" s="45" t="s">
        <v>123</v>
      </c>
      <c r="AT103" s="48" t="s">
        <v>106</v>
      </c>
      <c r="AU103" s="45" t="s">
        <v>107</v>
      </c>
      <c r="AV103" s="45">
        <v>1</v>
      </c>
      <c r="AW103" s="45" t="s">
        <v>108</v>
      </c>
      <c r="AX103" s="45" t="s">
        <v>82</v>
      </c>
      <c r="AY103" s="45" t="s">
        <v>762</v>
      </c>
      <c r="AZ103" s="49">
        <v>1.8</v>
      </c>
      <c r="BA103" s="49">
        <v>1.29</v>
      </c>
      <c r="BB103" s="49">
        <v>2.5</v>
      </c>
      <c r="BC103" s="45" t="s">
        <v>84</v>
      </c>
      <c r="BD103" s="45" t="s">
        <v>85</v>
      </c>
      <c r="BE103" s="45" t="s">
        <v>86</v>
      </c>
      <c r="BF103" s="45" t="s">
        <v>87</v>
      </c>
      <c r="BG103" s="45" t="s">
        <v>467</v>
      </c>
      <c r="BH103" s="50">
        <v>1.8</v>
      </c>
      <c r="BI103" s="50">
        <v>1.29</v>
      </c>
      <c r="BJ103" s="50">
        <v>2.5</v>
      </c>
    </row>
    <row r="104" spans="1:62" s="45" customFormat="1" ht="18.649999999999999" customHeight="1" x14ac:dyDescent="0.35">
      <c r="A104" s="45">
        <v>88</v>
      </c>
      <c r="B104" s="45">
        <v>1</v>
      </c>
      <c r="C104" s="45" t="str">
        <f>CONCATENATE(A104,B104)</f>
        <v>881</v>
      </c>
      <c r="D104" s="45" t="s">
        <v>428</v>
      </c>
      <c r="E104" s="45">
        <v>1</v>
      </c>
      <c r="I104" s="45" t="s">
        <v>56</v>
      </c>
      <c r="J104" s="45" t="s">
        <v>429</v>
      </c>
      <c r="K104" s="46">
        <v>18</v>
      </c>
      <c r="L104" s="46">
        <v>63</v>
      </c>
      <c r="M104" s="46">
        <v>5</v>
      </c>
      <c r="N104" s="46">
        <v>63</v>
      </c>
      <c r="O104" s="43">
        <v>126</v>
      </c>
      <c r="Q104" s="45">
        <v>126</v>
      </c>
      <c r="R104" s="45" t="s">
        <v>91</v>
      </c>
      <c r="S104" s="45">
        <v>2017</v>
      </c>
      <c r="T104" s="45" t="str">
        <f>CONCATENATE(J104," ","(",S104,")")</f>
        <v>Smith et al (2017)</v>
      </c>
      <c r="U104" s="45" t="str">
        <f>CONCATENATE(T104,G104)</f>
        <v>Smith et al (2017)</v>
      </c>
      <c r="V104" s="45" t="s">
        <v>430</v>
      </c>
      <c r="W104" s="45" t="s">
        <v>60</v>
      </c>
      <c r="X104" s="45" t="s">
        <v>365</v>
      </c>
      <c r="Y104" s="45" t="s">
        <v>365</v>
      </c>
      <c r="Z104" s="45" t="s">
        <v>365</v>
      </c>
      <c r="AA104" s="45">
        <v>10</v>
      </c>
      <c r="AB104" s="45" t="str">
        <f>IF(AA104&lt;=$AA$145,"Low quality (≤12)","High quality (&gt;12)")</f>
        <v>Low quality (≤12)</v>
      </c>
      <c r="AC104" s="45" t="s">
        <v>95</v>
      </c>
      <c r="AD104" s="45" t="s">
        <v>95</v>
      </c>
      <c r="AE104" s="45" t="s">
        <v>290</v>
      </c>
      <c r="AF104" s="45" t="s">
        <v>96</v>
      </c>
      <c r="AG104" s="45" t="s">
        <v>97</v>
      </c>
      <c r="AH104" s="45" t="s">
        <v>431</v>
      </c>
      <c r="AI104" s="45" t="s">
        <v>331</v>
      </c>
      <c r="AJ104" s="45" t="s">
        <v>432</v>
      </c>
      <c r="AK104" s="45" t="s">
        <v>101</v>
      </c>
      <c r="AL104" s="45" t="s">
        <v>102</v>
      </c>
      <c r="AM104" s="45" t="s">
        <v>102</v>
      </c>
      <c r="AN104" s="45" t="s">
        <v>433</v>
      </c>
      <c r="AO104" s="48" t="s">
        <v>104</v>
      </c>
      <c r="AP104" s="48" t="s">
        <v>104</v>
      </c>
      <c r="AQ104" s="45" t="s">
        <v>76</v>
      </c>
      <c r="AR104" s="45" t="s">
        <v>77</v>
      </c>
      <c r="AS104" s="45" t="s">
        <v>123</v>
      </c>
      <c r="AT104" s="48" t="s">
        <v>106</v>
      </c>
      <c r="AU104" s="45" t="s">
        <v>107</v>
      </c>
      <c r="AV104" s="45">
        <v>1</v>
      </c>
      <c r="AW104" s="45" t="s">
        <v>134</v>
      </c>
      <c r="AX104" s="45" t="s">
        <v>135</v>
      </c>
      <c r="AZ104" s="49">
        <v>3.6</v>
      </c>
      <c r="BA104" s="49">
        <v>1.4243093430296556</v>
      </c>
      <c r="BB104" s="49">
        <v>9.0991469398303035</v>
      </c>
      <c r="BC104" s="45" t="s">
        <v>134</v>
      </c>
      <c r="BD104" s="45" t="s">
        <v>85</v>
      </c>
      <c r="BE104" s="45" t="s">
        <v>136</v>
      </c>
      <c r="BF104" s="45" t="s">
        <v>137</v>
      </c>
      <c r="BG104" s="45" t="s">
        <v>135</v>
      </c>
      <c r="BH104" s="50">
        <v>3.6</v>
      </c>
      <c r="BI104" s="50">
        <v>1.4243093430296556</v>
      </c>
      <c r="BJ104" s="50">
        <v>9.0991469398303035</v>
      </c>
    </row>
    <row r="105" spans="1:62" s="45" customFormat="1" ht="18.649999999999999" customHeight="1" x14ac:dyDescent="0.35">
      <c r="A105" s="45">
        <v>89</v>
      </c>
      <c r="B105" s="45">
        <v>1</v>
      </c>
      <c r="C105" s="45" t="str">
        <f>CONCATENATE(A105,B105)</f>
        <v>891</v>
      </c>
      <c r="D105" s="45" t="s">
        <v>179</v>
      </c>
      <c r="E105" s="45">
        <v>1</v>
      </c>
      <c r="I105" s="45" t="s">
        <v>180</v>
      </c>
      <c r="J105" s="45" t="s">
        <v>181</v>
      </c>
      <c r="K105" s="46">
        <v>287</v>
      </c>
      <c r="L105" s="46">
        <v>617</v>
      </c>
      <c r="M105" s="46">
        <v>138</v>
      </c>
      <c r="N105" s="46">
        <v>1240</v>
      </c>
      <c r="O105" s="43">
        <v>1857</v>
      </c>
      <c r="Q105" s="45">
        <v>1857</v>
      </c>
      <c r="R105" s="45" t="s">
        <v>58</v>
      </c>
      <c r="S105" s="45">
        <v>2017</v>
      </c>
      <c r="T105" s="45" t="str">
        <f>CONCATENATE(J105," ","(",S105,")")</f>
        <v>Stenius-Ayoade et al (2017)</v>
      </c>
      <c r="U105" s="45" t="str">
        <f>CONCATENATE(T105,G105)</f>
        <v>Stenius-Ayoade et al (2017)</v>
      </c>
      <c r="V105" s="45" t="s">
        <v>182</v>
      </c>
      <c r="W105" s="45" t="s">
        <v>60</v>
      </c>
      <c r="X105" s="45" t="s">
        <v>183</v>
      </c>
      <c r="Y105" s="45" t="s">
        <v>152</v>
      </c>
      <c r="Z105" s="45" t="s">
        <v>117</v>
      </c>
      <c r="AA105" s="45">
        <v>14</v>
      </c>
      <c r="AB105" s="45" t="str">
        <f>IF(AA105&lt;=$AA$145,"Low quality (≤12)","High quality (&gt;12)")</f>
        <v>High quality (&gt;12)</v>
      </c>
      <c r="AC105" s="45" t="s">
        <v>95</v>
      </c>
      <c r="AD105" s="45" t="s">
        <v>95</v>
      </c>
      <c r="AE105" s="45" t="s">
        <v>65</v>
      </c>
      <c r="AF105" s="45" t="s">
        <v>66</v>
      </c>
      <c r="AG105" s="45" t="s">
        <v>67</v>
      </c>
      <c r="AH105" s="45" t="s">
        <v>184</v>
      </c>
      <c r="AI105" s="45" t="s">
        <v>119</v>
      </c>
      <c r="AJ105" s="45" t="s">
        <v>174</v>
      </c>
      <c r="AK105" s="45" t="s">
        <v>155</v>
      </c>
      <c r="AL105" s="45" t="s">
        <v>102</v>
      </c>
      <c r="AM105" s="45" t="s">
        <v>102</v>
      </c>
      <c r="AN105" s="45" t="s">
        <v>185</v>
      </c>
      <c r="AO105" s="48" t="s">
        <v>186</v>
      </c>
      <c r="AP105" s="45" t="s">
        <v>75</v>
      </c>
      <c r="AQ105" s="45" t="s">
        <v>177</v>
      </c>
      <c r="AR105" s="45" t="s">
        <v>177</v>
      </c>
      <c r="AS105" s="45" t="s">
        <v>187</v>
      </c>
      <c r="AT105" s="45" t="s">
        <v>106</v>
      </c>
      <c r="AU105" s="45" t="s">
        <v>107</v>
      </c>
      <c r="AV105" s="45">
        <v>1</v>
      </c>
      <c r="AW105" s="45" t="s">
        <v>188</v>
      </c>
      <c r="AX105" s="45" t="s">
        <v>82</v>
      </c>
      <c r="AZ105" s="49">
        <v>5.38</v>
      </c>
      <c r="BA105" s="49">
        <v>4.3899999999999997</v>
      </c>
      <c r="BB105" s="49">
        <v>6.59</v>
      </c>
      <c r="BC105" s="45" t="s">
        <v>134</v>
      </c>
      <c r="BD105" s="45" t="s">
        <v>85</v>
      </c>
      <c r="BE105" s="45" t="s">
        <v>136</v>
      </c>
      <c r="BF105" s="45" t="s">
        <v>137</v>
      </c>
      <c r="BG105" s="45" t="s">
        <v>88</v>
      </c>
      <c r="BH105" s="50">
        <v>3.095624373028766</v>
      </c>
      <c r="BI105" s="50">
        <v>2.719422233690115</v>
      </c>
      <c r="BJ105" s="50">
        <v>3.5129044778457179</v>
      </c>
    </row>
    <row r="106" spans="1:62" s="45" customFormat="1" ht="18.649999999999999" customHeight="1" x14ac:dyDescent="0.35">
      <c r="A106" s="45">
        <v>90</v>
      </c>
      <c r="B106" s="45">
        <v>1</v>
      </c>
      <c r="C106" s="45" t="str">
        <f>CONCATENATE(A106,B106)</f>
        <v>901</v>
      </c>
      <c r="D106" s="45" t="s">
        <v>763</v>
      </c>
      <c r="E106" s="45">
        <v>1</v>
      </c>
      <c r="G106" s="45" t="s">
        <v>764</v>
      </c>
      <c r="I106" s="45" t="s">
        <v>56</v>
      </c>
      <c r="J106" s="45" t="s">
        <v>765</v>
      </c>
      <c r="K106" s="46">
        <v>30</v>
      </c>
      <c r="L106" s="46">
        <v>1648</v>
      </c>
      <c r="M106" s="46">
        <v>54</v>
      </c>
      <c r="N106" s="46">
        <v>4944</v>
      </c>
      <c r="O106" s="43">
        <v>6592</v>
      </c>
      <c r="Q106" s="45">
        <v>6592</v>
      </c>
      <c r="R106" s="45" t="s">
        <v>58</v>
      </c>
      <c r="S106" s="45">
        <v>2022</v>
      </c>
      <c r="T106" s="45" t="str">
        <f>CONCATENATE(J106," ","(",S106,")")</f>
        <v>Subramanian et al (2022)</v>
      </c>
      <c r="U106" s="45" t="str">
        <f>CONCATENATE(T106,G106)</f>
        <v>Subramanian et al (2022); Population with lower GI bleeding: homeless vs non-homeless</v>
      </c>
      <c r="V106" s="45" t="s">
        <v>766</v>
      </c>
      <c r="W106" s="45" t="s">
        <v>60</v>
      </c>
      <c r="X106" s="45" t="s">
        <v>505</v>
      </c>
      <c r="Y106" s="45" t="s">
        <v>505</v>
      </c>
      <c r="Z106" s="45" t="s">
        <v>505</v>
      </c>
      <c r="AA106" s="45">
        <v>10</v>
      </c>
      <c r="AB106" s="45" t="str">
        <f>IF(AA106&lt;=$AA$145,"Low quality (≤12)","High quality (&gt;12)")</f>
        <v>Low quality (≤12)</v>
      </c>
      <c r="AC106" s="45" t="s">
        <v>95</v>
      </c>
      <c r="AD106" s="45" t="s">
        <v>95</v>
      </c>
      <c r="AE106" s="45" t="s">
        <v>65</v>
      </c>
      <c r="AF106" s="45" t="s">
        <v>96</v>
      </c>
      <c r="AG106" s="45" t="s">
        <v>97</v>
      </c>
      <c r="AH106" s="45" t="s">
        <v>767</v>
      </c>
      <c r="AI106" s="45" t="s">
        <v>768</v>
      </c>
      <c r="AJ106" s="45" t="s">
        <v>120</v>
      </c>
      <c r="AK106" s="45" t="s">
        <v>101</v>
      </c>
      <c r="AL106" s="48" t="s">
        <v>769</v>
      </c>
      <c r="AM106" s="48" t="s">
        <v>102</v>
      </c>
      <c r="AN106" s="45" t="s">
        <v>770</v>
      </c>
      <c r="AO106" s="48" t="s">
        <v>122</v>
      </c>
      <c r="AP106" s="48" t="s">
        <v>122</v>
      </c>
      <c r="AQ106" s="45" t="s">
        <v>76</v>
      </c>
      <c r="AR106" s="45" t="s">
        <v>77</v>
      </c>
      <c r="AS106" s="45" t="s">
        <v>123</v>
      </c>
      <c r="AT106" s="45" t="s">
        <v>106</v>
      </c>
      <c r="AU106" s="45" t="s">
        <v>107</v>
      </c>
      <c r="AV106" s="45">
        <v>1</v>
      </c>
      <c r="AW106" s="45" t="s">
        <v>308</v>
      </c>
      <c r="AX106" s="45" t="s">
        <v>82</v>
      </c>
      <c r="AZ106" s="49">
        <v>1.65</v>
      </c>
      <c r="BA106" s="49">
        <v>1.05</v>
      </c>
      <c r="BB106" s="49">
        <v>2.61</v>
      </c>
      <c r="BC106" s="45" t="s">
        <v>134</v>
      </c>
      <c r="BD106" s="45" t="s">
        <v>85</v>
      </c>
      <c r="BE106" s="45" t="s">
        <v>136</v>
      </c>
      <c r="BF106" s="45" t="s">
        <v>137</v>
      </c>
      <c r="BG106" s="45" t="s">
        <v>135</v>
      </c>
      <c r="BH106" s="50">
        <v>1.6666666666666665</v>
      </c>
      <c r="BI106" s="50">
        <v>1.0703756413768071</v>
      </c>
      <c r="BJ106" s="50">
        <v>2.5951429296398842</v>
      </c>
    </row>
    <row r="107" spans="1:62" s="45" customFormat="1" ht="18.649999999999999" customHeight="1" x14ac:dyDescent="0.35">
      <c r="A107" s="45">
        <v>90</v>
      </c>
      <c r="B107" s="45">
        <v>2</v>
      </c>
      <c r="C107" s="45" t="str">
        <f>CONCATENATE(A107,B107)</f>
        <v>902</v>
      </c>
      <c r="D107" s="45" t="s">
        <v>771</v>
      </c>
      <c r="E107" s="45">
        <v>1</v>
      </c>
      <c r="G107" s="45" t="s">
        <v>772</v>
      </c>
      <c r="I107" s="45" t="s">
        <v>56</v>
      </c>
      <c r="J107" s="45" t="s">
        <v>765</v>
      </c>
      <c r="K107" s="46">
        <v>107</v>
      </c>
      <c r="L107" s="46">
        <v>2435</v>
      </c>
      <c r="M107" s="46">
        <v>248</v>
      </c>
      <c r="N107" s="46">
        <v>7305</v>
      </c>
      <c r="O107" s="43">
        <v>9740</v>
      </c>
      <c r="Q107" s="45">
        <v>9740</v>
      </c>
      <c r="R107" s="45" t="s">
        <v>58</v>
      </c>
      <c r="S107" s="45">
        <v>2022</v>
      </c>
      <c r="T107" s="45" t="str">
        <f>CONCATENATE(J107," ","(",S107,")")</f>
        <v>Subramanian et al (2022)</v>
      </c>
      <c r="U107" s="45" t="str">
        <f>CONCATENATE(T107,G107)</f>
        <v>Subramanian et al (2022); Population with upper GI bleeding: homeless vs non-homeless</v>
      </c>
      <c r="V107" s="45" t="s">
        <v>766</v>
      </c>
      <c r="W107" s="45" t="s">
        <v>60</v>
      </c>
      <c r="X107" s="45" t="s">
        <v>505</v>
      </c>
      <c r="Y107" s="45" t="s">
        <v>505</v>
      </c>
      <c r="Z107" s="45" t="s">
        <v>505</v>
      </c>
      <c r="AA107" s="45">
        <v>10</v>
      </c>
      <c r="AB107" s="45" t="str">
        <f>IF(AA107&lt;=$AA$145,"Low quality (≤12)","High quality (&gt;12)")</f>
        <v>Low quality (≤12)</v>
      </c>
      <c r="AC107" s="45" t="s">
        <v>95</v>
      </c>
      <c r="AD107" s="45" t="s">
        <v>95</v>
      </c>
      <c r="AE107" s="45" t="s">
        <v>65</v>
      </c>
      <c r="AF107" s="45" t="s">
        <v>96</v>
      </c>
      <c r="AG107" s="45" t="s">
        <v>97</v>
      </c>
      <c r="AH107" s="45" t="s">
        <v>773</v>
      </c>
      <c r="AI107" s="45" t="s">
        <v>774</v>
      </c>
      <c r="AJ107" s="45" t="s">
        <v>120</v>
      </c>
      <c r="AK107" s="45" t="s">
        <v>101</v>
      </c>
      <c r="AL107" s="48" t="s">
        <v>769</v>
      </c>
      <c r="AM107" s="48" t="s">
        <v>102</v>
      </c>
      <c r="AN107" s="45" t="s">
        <v>122</v>
      </c>
      <c r="AO107" s="48" t="s">
        <v>122</v>
      </c>
      <c r="AP107" s="48" t="s">
        <v>122</v>
      </c>
      <c r="AQ107" s="45" t="s">
        <v>76</v>
      </c>
      <c r="AR107" s="45" t="s">
        <v>77</v>
      </c>
      <c r="AS107" s="45" t="s">
        <v>123</v>
      </c>
      <c r="AT107" s="45" t="s">
        <v>106</v>
      </c>
      <c r="AU107" s="45" t="s">
        <v>107</v>
      </c>
      <c r="AV107" s="45">
        <v>1</v>
      </c>
      <c r="AW107" s="45" t="s">
        <v>308</v>
      </c>
      <c r="AX107" s="45" t="s">
        <v>82</v>
      </c>
      <c r="AZ107" s="49">
        <v>1.32</v>
      </c>
      <c r="BA107" s="49">
        <v>1.05</v>
      </c>
      <c r="BB107" s="49">
        <v>1.66</v>
      </c>
      <c r="BC107" s="45" t="s">
        <v>134</v>
      </c>
      <c r="BD107" s="45" t="s">
        <v>85</v>
      </c>
      <c r="BE107" s="45" t="s">
        <v>136</v>
      </c>
      <c r="BF107" s="45" t="s">
        <v>137</v>
      </c>
      <c r="BG107" s="45" t="s">
        <v>135</v>
      </c>
      <c r="BH107" s="50">
        <v>1.2943548387096775</v>
      </c>
      <c r="BI107" s="50">
        <v>1.0366556473975959</v>
      </c>
      <c r="BJ107" s="50">
        <v>1.616114717261165</v>
      </c>
    </row>
    <row r="108" spans="1:62" s="45" customFormat="1" ht="18.649999999999999" customHeight="1" x14ac:dyDescent="0.35">
      <c r="A108" s="45">
        <v>91</v>
      </c>
      <c r="B108" s="45">
        <v>1</v>
      </c>
      <c r="C108" s="45" t="str">
        <f>CONCATENATE(A108,B108)</f>
        <v>911</v>
      </c>
      <c r="D108" s="45" t="s">
        <v>261</v>
      </c>
      <c r="E108" s="45">
        <v>1</v>
      </c>
      <c r="I108" s="45" t="s">
        <v>56</v>
      </c>
      <c r="J108" s="45" t="s">
        <v>262</v>
      </c>
      <c r="K108" s="46">
        <v>241</v>
      </c>
      <c r="L108" s="46">
        <v>9463</v>
      </c>
      <c r="M108" s="46">
        <v>10103</v>
      </c>
      <c r="N108" s="46">
        <v>508541</v>
      </c>
      <c r="O108" s="43">
        <f>L108+N108</f>
        <v>518004</v>
      </c>
      <c r="Q108" s="45">
        <v>518004</v>
      </c>
      <c r="R108" s="45" t="s">
        <v>171</v>
      </c>
      <c r="S108" s="45">
        <v>2022</v>
      </c>
      <c r="T108" s="45" t="str">
        <f>CONCATENATE(J108," ","(",S108,")")</f>
        <v>Tweed et al (2022)</v>
      </c>
      <c r="U108" s="45" t="str">
        <f>CONCATENATE(T108,G108)</f>
        <v>Tweed et al (2022)</v>
      </c>
      <c r="V108" s="45" t="s">
        <v>263</v>
      </c>
      <c r="W108" s="45" t="s">
        <v>60</v>
      </c>
      <c r="X108" s="45" t="s">
        <v>223</v>
      </c>
      <c r="Y108" s="45" t="s">
        <v>152</v>
      </c>
      <c r="Z108" s="45" t="s">
        <v>117</v>
      </c>
      <c r="AA108" s="45">
        <v>14</v>
      </c>
      <c r="AB108" s="45" t="str">
        <f>IF(AA108&lt;=$AA$145,"Low quality (≤12)","High quality (&gt;12)")</f>
        <v>High quality (&gt;12)</v>
      </c>
      <c r="AC108" s="45" t="s">
        <v>95</v>
      </c>
      <c r="AD108" s="45" t="s">
        <v>95</v>
      </c>
      <c r="AE108" s="45" t="s">
        <v>65</v>
      </c>
      <c r="AF108" s="45" t="s">
        <v>96</v>
      </c>
      <c r="AG108" s="45" t="s">
        <v>97</v>
      </c>
      <c r="AH108" s="45" t="s">
        <v>264</v>
      </c>
      <c r="AI108" s="45" t="s">
        <v>119</v>
      </c>
      <c r="AJ108" s="45" t="s">
        <v>265</v>
      </c>
      <c r="AK108" s="45" t="s">
        <v>101</v>
      </c>
      <c r="AL108" s="45" t="s">
        <v>102</v>
      </c>
      <c r="AM108" s="45" t="s">
        <v>102</v>
      </c>
      <c r="AN108" s="45" t="s">
        <v>266</v>
      </c>
      <c r="AO108" s="45" t="s">
        <v>75</v>
      </c>
      <c r="AP108" s="45" t="s">
        <v>75</v>
      </c>
      <c r="AQ108" s="45" t="s">
        <v>76</v>
      </c>
      <c r="AR108" s="45" t="s">
        <v>77</v>
      </c>
      <c r="AS108" s="45" t="s">
        <v>267</v>
      </c>
      <c r="AT108" s="45" t="s">
        <v>106</v>
      </c>
      <c r="AU108" s="45" t="s">
        <v>107</v>
      </c>
      <c r="AV108" s="45">
        <v>1</v>
      </c>
      <c r="AW108" s="45" t="s">
        <v>81</v>
      </c>
      <c r="AX108" s="45" t="s">
        <v>82</v>
      </c>
      <c r="AY108" s="45" t="s">
        <v>268</v>
      </c>
      <c r="AZ108" s="49">
        <v>2.2000000000000002</v>
      </c>
      <c r="BA108" s="49">
        <v>1.9</v>
      </c>
      <c r="BB108" s="49">
        <v>2.5</v>
      </c>
      <c r="BC108" s="45" t="s">
        <v>84</v>
      </c>
      <c r="BD108" s="45" t="s">
        <v>85</v>
      </c>
      <c r="BE108" s="45" t="s">
        <v>86</v>
      </c>
      <c r="BF108" s="45" t="s">
        <v>87</v>
      </c>
      <c r="BG108" s="45" t="s">
        <v>88</v>
      </c>
      <c r="BH108" s="50">
        <v>1.7205474267022658</v>
      </c>
      <c r="BI108" s="50">
        <v>1.5570648961215945</v>
      </c>
      <c r="BJ108" s="50">
        <v>1.8758520365733544</v>
      </c>
    </row>
    <row r="109" spans="1:62" s="45" customFormat="1" ht="18.649999999999999" customHeight="1" x14ac:dyDescent="0.35">
      <c r="A109" s="45">
        <v>92</v>
      </c>
      <c r="B109" s="45">
        <v>1</v>
      </c>
      <c r="C109" s="45" t="str">
        <f>CONCATENATE(A109,B109)</f>
        <v>921</v>
      </c>
      <c r="D109" s="45" t="s">
        <v>319</v>
      </c>
      <c r="E109" s="45">
        <v>1</v>
      </c>
      <c r="I109" s="45" t="s">
        <v>56</v>
      </c>
      <c r="J109" s="45" t="s">
        <v>320</v>
      </c>
      <c r="K109" s="53">
        <v>83</v>
      </c>
      <c r="L109" s="53">
        <v>517</v>
      </c>
      <c r="M109" s="51" t="s">
        <v>1733</v>
      </c>
      <c r="N109" s="56">
        <v>775000</v>
      </c>
      <c r="O109" s="43">
        <f>L109+N109</f>
        <v>775517</v>
      </c>
      <c r="P109" s="45" t="s">
        <v>1765</v>
      </c>
      <c r="Q109" s="54">
        <v>775517</v>
      </c>
      <c r="R109" s="45" t="s">
        <v>171</v>
      </c>
      <c r="S109" s="45">
        <v>2009</v>
      </c>
      <c r="T109" s="45" t="str">
        <f>CONCATENATE(J109," ","(",S109,")")</f>
        <v>van Laere et al (2009)</v>
      </c>
      <c r="U109" s="45" t="str">
        <f>CONCATENATE(T109,G109)</f>
        <v>van Laere et al (2009)</v>
      </c>
      <c r="V109" s="45" t="s">
        <v>321</v>
      </c>
      <c r="W109" s="45" t="s">
        <v>60</v>
      </c>
      <c r="X109" s="45" t="s">
        <v>312</v>
      </c>
      <c r="Y109" s="45" t="s">
        <v>313</v>
      </c>
      <c r="Z109" s="45" t="s">
        <v>117</v>
      </c>
      <c r="AA109" s="45">
        <v>6</v>
      </c>
      <c r="AB109" s="45" t="str">
        <f>IF(AA109&lt;=$AA$145,"Low quality (≤12)","High quality (&gt;12)")</f>
        <v>Low quality (≤12)</v>
      </c>
      <c r="AC109" s="45" t="s">
        <v>95</v>
      </c>
      <c r="AD109" s="45" t="s">
        <v>95</v>
      </c>
      <c r="AE109" s="45" t="s">
        <v>65</v>
      </c>
      <c r="AF109" s="45" t="s">
        <v>66</v>
      </c>
      <c r="AG109" s="45" t="s">
        <v>67</v>
      </c>
      <c r="AH109" s="45" t="s">
        <v>322</v>
      </c>
      <c r="AI109" s="45" t="s">
        <v>119</v>
      </c>
      <c r="AJ109" s="45" t="s">
        <v>323</v>
      </c>
      <c r="AK109" s="45" t="s">
        <v>155</v>
      </c>
      <c r="AL109" s="45" t="s">
        <v>102</v>
      </c>
      <c r="AM109" s="45" t="s">
        <v>102</v>
      </c>
      <c r="AN109" s="45" t="s">
        <v>324</v>
      </c>
      <c r="AO109" s="48" t="s">
        <v>186</v>
      </c>
      <c r="AP109" s="45" t="s">
        <v>75</v>
      </c>
      <c r="AQ109" s="45" t="s">
        <v>177</v>
      </c>
      <c r="AR109" s="45" t="s">
        <v>177</v>
      </c>
      <c r="AS109" s="45" t="s">
        <v>325</v>
      </c>
      <c r="AT109" s="48" t="s">
        <v>106</v>
      </c>
      <c r="AU109" s="45" t="s">
        <v>107</v>
      </c>
      <c r="AV109" s="45">
        <v>1</v>
      </c>
      <c r="AW109" s="45" t="s">
        <v>158</v>
      </c>
      <c r="AX109" s="45" t="s">
        <v>82</v>
      </c>
      <c r="AY109" s="45" t="s">
        <v>178</v>
      </c>
      <c r="AZ109" s="49">
        <v>7.5</v>
      </c>
      <c r="BA109" s="49">
        <v>4.0999999999999996</v>
      </c>
      <c r="BB109" s="49">
        <v>13.5</v>
      </c>
      <c r="BC109" s="45" t="s">
        <v>158</v>
      </c>
      <c r="BD109" s="45" t="s">
        <v>158</v>
      </c>
      <c r="BE109" s="45" t="s">
        <v>86</v>
      </c>
      <c r="BF109" s="45" t="s">
        <v>87</v>
      </c>
      <c r="BG109" s="45" t="s">
        <v>82</v>
      </c>
      <c r="BH109" s="50">
        <v>7.5</v>
      </c>
      <c r="BI109" s="50">
        <v>4.0999999999999996</v>
      </c>
      <c r="BJ109" s="50">
        <v>13.5</v>
      </c>
    </row>
    <row r="110" spans="1:62" s="45" customFormat="1" ht="18.649999999999999" customHeight="1" x14ac:dyDescent="0.35">
      <c r="A110" s="45">
        <v>93</v>
      </c>
      <c r="B110" s="45">
        <v>1</v>
      </c>
      <c r="C110" s="45" t="str">
        <f>CONCATENATE(A110,B110)</f>
        <v>931</v>
      </c>
      <c r="D110" s="45" t="s">
        <v>434</v>
      </c>
      <c r="E110" s="45">
        <v>1</v>
      </c>
      <c r="I110" s="45" t="s">
        <v>56</v>
      </c>
      <c r="J110" s="45" t="s">
        <v>435</v>
      </c>
      <c r="K110" s="53">
        <v>15</v>
      </c>
      <c r="L110" s="53">
        <v>293</v>
      </c>
      <c r="M110" s="51" t="s">
        <v>1733</v>
      </c>
      <c r="N110" s="56">
        <v>33462886</v>
      </c>
      <c r="O110" s="43">
        <f>L110+N110</f>
        <v>33463179</v>
      </c>
      <c r="P110" s="45" t="s">
        <v>1766</v>
      </c>
      <c r="Q110" s="45">
        <v>33463179</v>
      </c>
      <c r="R110" s="45" t="s">
        <v>1778</v>
      </c>
      <c r="S110" s="45">
        <v>2013</v>
      </c>
      <c r="T110" s="45" t="str">
        <f>CONCATENATE(J110," ","(",S110,")")</f>
        <v>Vila-Rodriguez et al (2013)</v>
      </c>
      <c r="U110" s="45" t="str">
        <f>CONCATENATE(T110,G110)</f>
        <v>Vila-Rodriguez et al (2013)</v>
      </c>
      <c r="V110" s="45" t="s">
        <v>436</v>
      </c>
      <c r="W110" s="45" t="s">
        <v>60</v>
      </c>
      <c r="X110" s="45" t="s">
        <v>365</v>
      </c>
      <c r="Y110" s="45" t="s">
        <v>365</v>
      </c>
      <c r="Z110" s="45" t="s">
        <v>365</v>
      </c>
      <c r="AA110" s="45">
        <v>11</v>
      </c>
      <c r="AB110" s="45" t="str">
        <f>IF(AA110&lt;=$AA$145,"Low quality (≤12)","High quality (&gt;12)")</f>
        <v>Low quality (≤12)</v>
      </c>
      <c r="AC110" s="45" t="s">
        <v>95</v>
      </c>
      <c r="AD110" s="45" t="s">
        <v>95</v>
      </c>
      <c r="AE110" s="45" t="s">
        <v>65</v>
      </c>
      <c r="AF110" s="45" t="s">
        <v>66</v>
      </c>
      <c r="AG110" s="45" t="s">
        <v>67</v>
      </c>
      <c r="AH110" s="45" t="s">
        <v>399</v>
      </c>
      <c r="AI110" s="45" t="s">
        <v>119</v>
      </c>
      <c r="AJ110" s="45" t="s">
        <v>437</v>
      </c>
      <c r="AK110" s="45" t="s">
        <v>101</v>
      </c>
      <c r="AL110" s="45" t="s">
        <v>72</v>
      </c>
      <c r="AM110" s="45" t="s">
        <v>73</v>
      </c>
      <c r="AN110" s="45" t="s">
        <v>438</v>
      </c>
      <c r="AO110" s="48" t="s">
        <v>439</v>
      </c>
      <c r="AP110" s="45" t="s">
        <v>75</v>
      </c>
      <c r="AQ110" s="45" t="s">
        <v>177</v>
      </c>
      <c r="AR110" s="45" t="s">
        <v>177</v>
      </c>
      <c r="AS110" s="45" t="s">
        <v>440</v>
      </c>
      <c r="AT110" s="45" t="s">
        <v>106</v>
      </c>
      <c r="AU110" s="45" t="s">
        <v>107</v>
      </c>
      <c r="AV110" s="45">
        <v>1</v>
      </c>
      <c r="AW110" s="45" t="s">
        <v>158</v>
      </c>
      <c r="AX110" s="45" t="s">
        <v>82</v>
      </c>
      <c r="AY110" s="45" t="s">
        <v>178</v>
      </c>
      <c r="AZ110" s="49">
        <v>4.83</v>
      </c>
      <c r="BA110" s="49">
        <v>2.91</v>
      </c>
      <c r="BB110" s="49">
        <v>8.01</v>
      </c>
      <c r="BC110" s="45" t="s">
        <v>158</v>
      </c>
      <c r="BD110" s="45" t="s">
        <v>158</v>
      </c>
      <c r="BE110" s="45" t="s">
        <v>86</v>
      </c>
      <c r="BF110" s="45" t="s">
        <v>87</v>
      </c>
      <c r="BG110" s="45" t="s">
        <v>82</v>
      </c>
      <c r="BH110" s="50">
        <v>4.83</v>
      </c>
      <c r="BI110" s="50">
        <v>2.91</v>
      </c>
      <c r="BJ110" s="50">
        <v>8.01</v>
      </c>
    </row>
    <row r="111" spans="1:62" s="45" customFormat="1" ht="18.649999999999999" customHeight="1" x14ac:dyDescent="0.35">
      <c r="A111" s="45">
        <v>95</v>
      </c>
      <c r="B111" s="45">
        <v>1</v>
      </c>
      <c r="C111" s="45" t="str">
        <f>CONCATENATE(A111,B111)</f>
        <v>951</v>
      </c>
      <c r="D111" s="45" t="s">
        <v>775</v>
      </c>
      <c r="E111" s="45">
        <v>1</v>
      </c>
      <c r="I111" s="45" t="s">
        <v>56</v>
      </c>
      <c r="J111" s="45" t="s">
        <v>776</v>
      </c>
      <c r="K111" s="46">
        <v>1668</v>
      </c>
      <c r="L111" s="46">
        <v>185292</v>
      </c>
      <c r="M111" s="46">
        <v>381406</v>
      </c>
      <c r="N111" s="46">
        <v>32322569</v>
      </c>
      <c r="O111" s="43">
        <f>L111+N111</f>
        <v>32507861</v>
      </c>
      <c r="Q111" s="45">
        <v>32507861</v>
      </c>
      <c r="R111" s="45" t="s">
        <v>1778</v>
      </c>
      <c r="S111" s="45">
        <v>2019</v>
      </c>
      <c r="T111" s="45" t="str">
        <f>CONCATENATE(J111," ","(",S111,")")</f>
        <v>Wadhera et al (2019)</v>
      </c>
      <c r="U111" s="45" t="str">
        <f>CONCATENATE(T111,G111)</f>
        <v>Wadhera et al (2019)</v>
      </c>
      <c r="V111" s="45" t="s">
        <v>777</v>
      </c>
      <c r="W111" s="45" t="s">
        <v>60</v>
      </c>
      <c r="X111" s="45" t="s">
        <v>505</v>
      </c>
      <c r="Y111" s="45" t="s">
        <v>505</v>
      </c>
      <c r="Z111" s="45" t="s">
        <v>505</v>
      </c>
      <c r="AA111" s="45">
        <v>12</v>
      </c>
      <c r="AB111" s="45" t="str">
        <f>IF(AA111&lt;=$AA$145,"Low quality (≤12)","High quality (&gt;12)")</f>
        <v>High quality (&gt;12)</v>
      </c>
      <c r="AC111" s="45" t="s">
        <v>95</v>
      </c>
      <c r="AD111" s="45" t="s">
        <v>95</v>
      </c>
      <c r="AE111" s="45" t="s">
        <v>65</v>
      </c>
      <c r="AF111" s="45" t="s">
        <v>96</v>
      </c>
      <c r="AG111" s="45" t="s">
        <v>97</v>
      </c>
      <c r="AH111" s="45" t="s">
        <v>778</v>
      </c>
      <c r="AI111" s="45" t="s">
        <v>119</v>
      </c>
      <c r="AJ111" s="45" t="s">
        <v>779</v>
      </c>
      <c r="AK111" s="45" t="s">
        <v>101</v>
      </c>
      <c r="AL111" s="45" t="s">
        <v>102</v>
      </c>
      <c r="AM111" s="45" t="s">
        <v>102</v>
      </c>
      <c r="AN111" s="45" t="s">
        <v>780</v>
      </c>
      <c r="AO111" s="48" t="s">
        <v>122</v>
      </c>
      <c r="AP111" s="48" t="s">
        <v>122</v>
      </c>
      <c r="AQ111" s="45" t="s">
        <v>76</v>
      </c>
      <c r="AR111" s="45" t="s">
        <v>77</v>
      </c>
      <c r="AS111" s="45" t="s">
        <v>754</v>
      </c>
      <c r="AT111" s="45" t="s">
        <v>106</v>
      </c>
      <c r="AU111" s="45" t="s">
        <v>107</v>
      </c>
      <c r="AV111" s="45">
        <v>1</v>
      </c>
      <c r="AW111" s="45" t="s">
        <v>134</v>
      </c>
      <c r="AX111" s="45" t="s">
        <v>135</v>
      </c>
      <c r="AZ111" s="49">
        <v>0.76288263201632101</v>
      </c>
      <c r="BA111" s="49">
        <v>0.72721765927692672</v>
      </c>
      <c r="BB111" s="49">
        <v>0.80029672383206774</v>
      </c>
      <c r="BC111" s="45" t="s">
        <v>134</v>
      </c>
      <c r="BD111" s="45" t="s">
        <v>85</v>
      </c>
      <c r="BE111" s="45" t="s">
        <v>136</v>
      </c>
      <c r="BF111" s="45" t="s">
        <v>137</v>
      </c>
      <c r="BG111" s="45" t="s">
        <v>135</v>
      </c>
      <c r="BH111" s="50">
        <v>0.76288263201632101</v>
      </c>
      <c r="BI111" s="50">
        <v>0.72721765927692672</v>
      </c>
      <c r="BJ111" s="50">
        <v>0.80029672383206774</v>
      </c>
    </row>
    <row r="112" spans="1:62" s="45" customFormat="1" ht="18.649999999999999" customHeight="1" x14ac:dyDescent="0.35">
      <c r="A112" s="45">
        <v>96</v>
      </c>
      <c r="B112" s="45">
        <v>1</v>
      </c>
      <c r="C112" s="45" t="str">
        <f>CONCATENATE(A112,B112)</f>
        <v>961</v>
      </c>
      <c r="D112" s="45" t="s">
        <v>781</v>
      </c>
      <c r="E112" s="45">
        <v>1</v>
      </c>
      <c r="I112" s="45" t="s">
        <v>56</v>
      </c>
      <c r="J112" s="45" t="s">
        <v>782</v>
      </c>
      <c r="K112" s="51" t="s">
        <v>1733</v>
      </c>
      <c r="L112" s="53">
        <v>164</v>
      </c>
      <c r="M112" s="51" t="s">
        <v>1733</v>
      </c>
      <c r="N112" s="53">
        <f>595-L112</f>
        <v>431</v>
      </c>
      <c r="O112" s="43">
        <f>L112+N112</f>
        <v>595</v>
      </c>
      <c r="Q112" s="45">
        <v>595</v>
      </c>
      <c r="R112" s="45" t="s">
        <v>91</v>
      </c>
      <c r="S112" s="45">
        <v>2008</v>
      </c>
      <c r="T112" s="45" t="str">
        <f>CONCATENATE(J112," ","(",S112,")")</f>
        <v>Walley et al (2008)</v>
      </c>
      <c r="U112" s="45" t="str">
        <f>CONCATENATE(T112,G112)</f>
        <v>Walley et al (2008)</v>
      </c>
      <c r="V112" s="45" t="s">
        <v>783</v>
      </c>
      <c r="W112" s="45" t="s">
        <v>60</v>
      </c>
      <c r="X112" s="45" t="s">
        <v>505</v>
      </c>
      <c r="Y112" s="45" t="s">
        <v>505</v>
      </c>
      <c r="Z112" s="45" t="s">
        <v>505</v>
      </c>
      <c r="AA112" s="45">
        <v>11</v>
      </c>
      <c r="AB112" s="45" t="str">
        <f>IF(AA112&lt;=$AA$145,"Low quality (≤12)","High quality (&gt;12)")</f>
        <v>Low quality (≤12)</v>
      </c>
      <c r="AC112" s="45" t="s">
        <v>95</v>
      </c>
      <c r="AD112" s="45" t="s">
        <v>95</v>
      </c>
      <c r="AE112" s="45" t="s">
        <v>65</v>
      </c>
      <c r="AF112" s="45" t="s">
        <v>66</v>
      </c>
      <c r="AG112" s="45" t="s">
        <v>67</v>
      </c>
      <c r="AH112" s="45" t="s">
        <v>784</v>
      </c>
      <c r="AI112" s="45" t="s">
        <v>349</v>
      </c>
      <c r="AJ112" s="45" t="s">
        <v>785</v>
      </c>
      <c r="AK112" s="45" t="s">
        <v>101</v>
      </c>
      <c r="AL112" s="45" t="s">
        <v>102</v>
      </c>
      <c r="AM112" s="45" t="s">
        <v>102</v>
      </c>
      <c r="AN112" s="45" t="s">
        <v>145</v>
      </c>
      <c r="AO112" s="45" t="s">
        <v>75</v>
      </c>
      <c r="AP112" s="45" t="s">
        <v>75</v>
      </c>
      <c r="AQ112" s="45" t="s">
        <v>76</v>
      </c>
      <c r="AR112" s="45" t="s">
        <v>77</v>
      </c>
      <c r="AS112" s="45" t="s">
        <v>786</v>
      </c>
      <c r="AT112" s="48" t="s">
        <v>106</v>
      </c>
      <c r="AU112" s="45" t="s">
        <v>107</v>
      </c>
      <c r="AV112" s="45">
        <v>1</v>
      </c>
      <c r="AW112" s="45" t="s">
        <v>81</v>
      </c>
      <c r="AX112" s="45" t="s">
        <v>82</v>
      </c>
      <c r="AY112" s="45" t="s">
        <v>787</v>
      </c>
      <c r="AZ112" s="49">
        <v>2.92</v>
      </c>
      <c r="BA112" s="49">
        <v>1.32</v>
      </c>
      <c r="BB112" s="49">
        <v>6.44</v>
      </c>
      <c r="BC112" s="45" t="s">
        <v>84</v>
      </c>
      <c r="BD112" s="45" t="s">
        <v>85</v>
      </c>
      <c r="BE112" s="45" t="s">
        <v>86</v>
      </c>
      <c r="BF112" s="45" t="s">
        <v>87</v>
      </c>
      <c r="BG112" s="45" t="s">
        <v>88</v>
      </c>
      <c r="BH112" s="50">
        <v>2.081555395944608</v>
      </c>
      <c r="BI112" s="50">
        <v>1.2119966928018604</v>
      </c>
      <c r="BJ112" s="50">
        <v>3.4633545748121866</v>
      </c>
    </row>
    <row r="113" spans="1:64" s="45" customFormat="1" ht="18.649999999999999" customHeight="1" x14ac:dyDescent="0.35">
      <c r="A113" s="45">
        <v>98</v>
      </c>
      <c r="B113" s="45">
        <v>1</v>
      </c>
      <c r="C113" s="45" t="str">
        <f>CONCATENATE(A113,B113)</f>
        <v>981</v>
      </c>
      <c r="D113" s="45" t="s">
        <v>269</v>
      </c>
      <c r="E113" s="45">
        <v>1</v>
      </c>
      <c r="F113" s="45" t="s">
        <v>270</v>
      </c>
      <c r="G113" s="45" t="s">
        <v>1645</v>
      </c>
      <c r="H113" s="45" t="s">
        <v>271</v>
      </c>
      <c r="I113" s="45" t="s">
        <v>56</v>
      </c>
      <c r="J113" s="45" t="s">
        <v>272</v>
      </c>
      <c r="K113" s="53">
        <v>70</v>
      </c>
      <c r="L113" s="53">
        <v>1453</v>
      </c>
      <c r="M113" s="53">
        <v>735</v>
      </c>
      <c r="N113" s="53">
        <v>22225</v>
      </c>
      <c r="O113" s="43">
        <f>L113+N113</f>
        <v>23678</v>
      </c>
      <c r="Q113" s="45">
        <v>23678</v>
      </c>
      <c r="R113" s="45" t="s">
        <v>113</v>
      </c>
      <c r="S113" s="45">
        <v>2022</v>
      </c>
      <c r="T113" s="45" t="str">
        <f>CONCATENATE(J113," ","(",S113,")")</f>
        <v>White et al (2022)</v>
      </c>
      <c r="U113" s="45" t="str">
        <f>CONCATENATE(T113,G113)</f>
        <v>White et al (2022); Homeless</v>
      </c>
      <c r="V113" s="45" t="s">
        <v>273</v>
      </c>
      <c r="W113" s="45" t="s">
        <v>60</v>
      </c>
      <c r="X113" s="45" t="s">
        <v>223</v>
      </c>
      <c r="Y113" s="45" t="s">
        <v>152</v>
      </c>
      <c r="Z113" s="45" t="s">
        <v>117</v>
      </c>
      <c r="AA113" s="45">
        <v>12</v>
      </c>
      <c r="AB113" s="45" t="str">
        <f>IF(AA113&lt;=$AA$145,"Low quality (≤12)","High quality (&gt;12)")</f>
        <v>High quality (&gt;12)</v>
      </c>
      <c r="AC113" s="45" t="s">
        <v>95</v>
      </c>
      <c r="AD113" s="45" t="s">
        <v>95</v>
      </c>
      <c r="AE113" s="45" t="s">
        <v>65</v>
      </c>
      <c r="AF113" s="45" t="s">
        <v>96</v>
      </c>
      <c r="AG113" s="45" t="s">
        <v>97</v>
      </c>
      <c r="AH113" s="45" t="s">
        <v>119</v>
      </c>
      <c r="AI113" s="45" t="s">
        <v>119</v>
      </c>
      <c r="AJ113" s="45" t="s">
        <v>274</v>
      </c>
      <c r="AK113" s="45" t="s">
        <v>1729</v>
      </c>
      <c r="AL113" s="45" t="s">
        <v>144</v>
      </c>
      <c r="AM113" s="45" t="s">
        <v>144</v>
      </c>
      <c r="AN113" s="45" t="s">
        <v>275</v>
      </c>
      <c r="AO113" s="45" t="s">
        <v>75</v>
      </c>
      <c r="AP113" s="45" t="s">
        <v>75</v>
      </c>
      <c r="AQ113" s="45" t="s">
        <v>76</v>
      </c>
      <c r="AR113" s="45" t="s">
        <v>77</v>
      </c>
      <c r="AS113" s="45" t="s">
        <v>123</v>
      </c>
      <c r="AT113" s="48" t="s">
        <v>106</v>
      </c>
      <c r="AU113" s="45" t="s">
        <v>107</v>
      </c>
      <c r="AV113" s="45">
        <v>1</v>
      </c>
      <c r="AW113" s="45" t="s">
        <v>81</v>
      </c>
      <c r="AX113" s="45" t="s">
        <v>82</v>
      </c>
      <c r="AY113" s="45" t="s">
        <v>276</v>
      </c>
      <c r="AZ113" s="65">
        <v>1.68</v>
      </c>
      <c r="BA113" s="65">
        <v>1.24</v>
      </c>
      <c r="BB113" s="65">
        <v>2.2599999999999998</v>
      </c>
      <c r="BC113" s="45" t="s">
        <v>84</v>
      </c>
      <c r="BD113" s="45" t="s">
        <v>85</v>
      </c>
      <c r="BE113" s="45" t="s">
        <v>136</v>
      </c>
      <c r="BF113" s="45" t="s">
        <v>160</v>
      </c>
      <c r="BG113" s="45" t="s">
        <v>88</v>
      </c>
      <c r="BH113" s="52">
        <f>(1-0.5^(SQRT(AZ113)))/(1-0.5^(SQRT(1/AZ113)))</f>
        <v>1.431168193639583</v>
      </c>
      <c r="BI113" s="52">
        <f>(1-0.5^(SQRT(BA113)))/(1-0.5^(SQRT(1/BA113)))</f>
        <v>1.1607014341525419</v>
      </c>
      <c r="BJ113" s="52">
        <f>(1-0.5^(SQRT(BB113)))/(1-0.5^(SQRT(1/BB113)))</f>
        <v>1.7522237769406588</v>
      </c>
    </row>
    <row r="114" spans="1:64" s="45" customFormat="1" ht="18.649999999999999" customHeight="1" x14ac:dyDescent="0.35">
      <c r="A114" s="45">
        <v>98</v>
      </c>
      <c r="B114" s="45">
        <v>2</v>
      </c>
      <c r="C114" s="45" t="str">
        <f>CONCATENATE(A114,B114)</f>
        <v>982</v>
      </c>
      <c r="D114" s="45" t="s">
        <v>269</v>
      </c>
      <c r="E114" s="45">
        <v>0</v>
      </c>
      <c r="F114" s="45" t="s">
        <v>270</v>
      </c>
      <c r="G114" s="45" t="s">
        <v>277</v>
      </c>
      <c r="I114" s="45" t="s">
        <v>56</v>
      </c>
      <c r="J114" s="45" t="s">
        <v>272</v>
      </c>
      <c r="K114" s="51" t="s">
        <v>1733</v>
      </c>
      <c r="L114" s="51" t="s">
        <v>1733</v>
      </c>
      <c r="M114" s="53">
        <v>735</v>
      </c>
      <c r="N114" s="53">
        <v>22225</v>
      </c>
      <c r="O114" s="43">
        <f>N114</f>
        <v>22225</v>
      </c>
      <c r="Q114" s="45">
        <v>22225</v>
      </c>
      <c r="R114" s="45" t="s">
        <v>113</v>
      </c>
      <c r="S114" s="45">
        <v>2022</v>
      </c>
      <c r="T114" s="45" t="str">
        <f>CONCATENATE(J114," ","(",S114,")")</f>
        <v>White et al (2022)</v>
      </c>
      <c r="U114" s="45" t="str">
        <f>CONCATENATE(T114,G114)</f>
        <v>White et al (2022); Rough sleeper vs non homeless</v>
      </c>
      <c r="V114" s="45" t="s">
        <v>273</v>
      </c>
      <c r="W114" s="45" t="s">
        <v>60</v>
      </c>
      <c r="X114" s="45" t="s">
        <v>223</v>
      </c>
      <c r="Y114" s="45" t="s">
        <v>152</v>
      </c>
      <c r="Z114" s="45" t="s">
        <v>117</v>
      </c>
      <c r="AA114" s="45">
        <v>12</v>
      </c>
      <c r="AB114" s="45" t="str">
        <f>IF(AA114&lt;=$AA$145,"Low quality (≤12)","High quality (&gt;12)")</f>
        <v>High quality (&gt;12)</v>
      </c>
      <c r="AC114" s="45" t="s">
        <v>95</v>
      </c>
      <c r="AD114" s="45" t="s">
        <v>95</v>
      </c>
      <c r="AE114" s="45" t="s">
        <v>65</v>
      </c>
      <c r="AF114" s="45" t="s">
        <v>96</v>
      </c>
      <c r="AG114" s="45" t="s">
        <v>97</v>
      </c>
      <c r="AH114" s="45" t="s">
        <v>119</v>
      </c>
      <c r="AI114" s="45" t="s">
        <v>119</v>
      </c>
      <c r="AJ114" s="45" t="s">
        <v>274</v>
      </c>
      <c r="AK114" s="45" t="s">
        <v>71</v>
      </c>
      <c r="AL114" s="45" t="s">
        <v>144</v>
      </c>
      <c r="AM114" s="45" t="s">
        <v>144</v>
      </c>
      <c r="AN114" s="45" t="s">
        <v>275</v>
      </c>
      <c r="AO114" s="45" t="s">
        <v>75</v>
      </c>
      <c r="AP114" s="45" t="s">
        <v>75</v>
      </c>
      <c r="AQ114" s="45" t="s">
        <v>76</v>
      </c>
      <c r="AR114" s="45" t="s">
        <v>77</v>
      </c>
      <c r="AS114" s="45" t="s">
        <v>123</v>
      </c>
      <c r="AT114" s="48" t="s">
        <v>106</v>
      </c>
      <c r="AU114" s="45" t="s">
        <v>107</v>
      </c>
      <c r="AV114" s="45">
        <v>1</v>
      </c>
      <c r="AW114" s="45" t="s">
        <v>81</v>
      </c>
      <c r="AX114" s="45" t="s">
        <v>82</v>
      </c>
      <c r="AY114" s="45" t="s">
        <v>276</v>
      </c>
      <c r="AZ114" s="49">
        <v>1.1399999999999999</v>
      </c>
      <c r="BA114" s="49">
        <v>0.45</v>
      </c>
      <c r="BB114" s="49">
        <v>2.89</v>
      </c>
      <c r="BC114" s="45" t="s">
        <v>84</v>
      </c>
      <c r="BD114" s="45" t="s">
        <v>85</v>
      </c>
      <c r="BE114" s="45" t="s">
        <v>136</v>
      </c>
      <c r="BF114" s="45" t="s">
        <v>160</v>
      </c>
      <c r="BG114" s="45" t="s">
        <v>88</v>
      </c>
      <c r="BH114" s="50">
        <v>1.095054279907181</v>
      </c>
      <c r="BI114" s="50">
        <v>0.57726158393022986</v>
      </c>
      <c r="BJ114" s="50">
        <v>2.0672729892710451</v>
      </c>
    </row>
    <row r="115" spans="1:64" s="45" customFormat="1" ht="18.649999999999999" customHeight="1" x14ac:dyDescent="0.35">
      <c r="A115" s="45">
        <v>98</v>
      </c>
      <c r="B115" s="45">
        <v>3</v>
      </c>
      <c r="C115" s="45" t="str">
        <f>CONCATENATE(A115,B115)</f>
        <v>983</v>
      </c>
      <c r="D115" s="45" t="s">
        <v>269</v>
      </c>
      <c r="E115" s="45">
        <v>0</v>
      </c>
      <c r="F115" s="45" t="s">
        <v>270</v>
      </c>
      <c r="G115" s="45" t="s">
        <v>278</v>
      </c>
      <c r="I115" s="45" t="s">
        <v>56</v>
      </c>
      <c r="J115" s="45" t="s">
        <v>272</v>
      </c>
      <c r="K115" s="51" t="s">
        <v>1733</v>
      </c>
      <c r="L115" s="51" t="s">
        <v>1733</v>
      </c>
      <c r="M115" s="53">
        <v>735</v>
      </c>
      <c r="N115" s="53">
        <v>22225</v>
      </c>
      <c r="O115" s="43">
        <f>N115</f>
        <v>22225</v>
      </c>
      <c r="Q115" s="45">
        <v>22225</v>
      </c>
      <c r="R115" s="45" t="s">
        <v>113</v>
      </c>
      <c r="S115" s="45">
        <v>2022</v>
      </c>
      <c r="T115" s="45" t="str">
        <f>CONCATENATE(J115," ","(",S115,")")</f>
        <v>White et al (2022)</v>
      </c>
      <c r="U115" s="45" t="str">
        <f>CONCATENATE(T115,G115)</f>
        <v>White et al (2022); Homeless shelter  vs non homeless</v>
      </c>
      <c r="V115" s="45" t="s">
        <v>273</v>
      </c>
      <c r="W115" s="45" t="s">
        <v>60</v>
      </c>
      <c r="X115" s="45" t="s">
        <v>223</v>
      </c>
      <c r="Y115" s="45" t="s">
        <v>152</v>
      </c>
      <c r="Z115" s="45" t="s">
        <v>117</v>
      </c>
      <c r="AA115" s="45">
        <v>12</v>
      </c>
      <c r="AB115" s="45" t="str">
        <f>IF(AA115&lt;=$AA$145,"Low quality (≤12)","High quality (&gt;12)")</f>
        <v>High quality (&gt;12)</v>
      </c>
      <c r="AC115" s="45" t="s">
        <v>95</v>
      </c>
      <c r="AD115" s="45" t="s">
        <v>95</v>
      </c>
      <c r="AE115" s="45" t="s">
        <v>65</v>
      </c>
      <c r="AF115" s="45" t="s">
        <v>96</v>
      </c>
      <c r="AG115" s="45" t="s">
        <v>97</v>
      </c>
      <c r="AH115" s="45" t="s">
        <v>119</v>
      </c>
      <c r="AI115" s="45" t="s">
        <v>119</v>
      </c>
      <c r="AJ115" s="45" t="s">
        <v>274</v>
      </c>
      <c r="AK115" s="45" t="s">
        <v>155</v>
      </c>
      <c r="AL115" s="45" t="s">
        <v>144</v>
      </c>
      <c r="AM115" s="45" t="s">
        <v>144</v>
      </c>
      <c r="AN115" s="45" t="s">
        <v>275</v>
      </c>
      <c r="AO115" s="45" t="s">
        <v>75</v>
      </c>
      <c r="AP115" s="45" t="s">
        <v>75</v>
      </c>
      <c r="AQ115" s="45" t="s">
        <v>76</v>
      </c>
      <c r="AR115" s="45" t="s">
        <v>77</v>
      </c>
      <c r="AS115" s="45" t="s">
        <v>123</v>
      </c>
      <c r="AT115" s="48" t="s">
        <v>106</v>
      </c>
      <c r="AU115" s="45" t="s">
        <v>107</v>
      </c>
      <c r="AV115" s="45">
        <v>1</v>
      </c>
      <c r="AW115" s="45" t="s">
        <v>81</v>
      </c>
      <c r="AX115" s="45" t="s">
        <v>82</v>
      </c>
      <c r="AY115" s="45" t="s">
        <v>276</v>
      </c>
      <c r="AZ115" s="49">
        <v>0.98</v>
      </c>
      <c r="BA115" s="49">
        <v>0.33</v>
      </c>
      <c r="BB115" s="49">
        <v>2.88</v>
      </c>
      <c r="BC115" s="45" t="s">
        <v>84</v>
      </c>
      <c r="BD115" s="45" t="s">
        <v>85</v>
      </c>
      <c r="BE115" s="45" t="s">
        <v>136</v>
      </c>
      <c r="BF115" s="45" t="s">
        <v>160</v>
      </c>
      <c r="BG115" s="45" t="s">
        <v>88</v>
      </c>
      <c r="BH115" s="50">
        <v>0.98609420746266785</v>
      </c>
      <c r="BI115" s="50">
        <v>0.46869965921753765</v>
      </c>
      <c r="BJ115" s="50">
        <v>2.0624988537383762</v>
      </c>
    </row>
    <row r="116" spans="1:64" s="45" customFormat="1" ht="18.649999999999999" customHeight="1" x14ac:dyDescent="0.35">
      <c r="A116" s="45">
        <v>98</v>
      </c>
      <c r="B116" s="45">
        <v>4</v>
      </c>
      <c r="C116" s="45" t="str">
        <f>CONCATENATE(A116,B116)</f>
        <v>984</v>
      </c>
      <c r="D116" s="45" t="s">
        <v>269</v>
      </c>
      <c r="E116" s="45">
        <v>0</v>
      </c>
      <c r="F116" s="45" t="s">
        <v>270</v>
      </c>
      <c r="G116" s="45" t="s">
        <v>279</v>
      </c>
      <c r="I116" s="45" t="s">
        <v>56</v>
      </c>
      <c r="J116" s="45" t="s">
        <v>272</v>
      </c>
      <c r="K116" s="51" t="s">
        <v>1733</v>
      </c>
      <c r="L116" s="51" t="s">
        <v>1733</v>
      </c>
      <c r="M116" s="53">
        <v>735</v>
      </c>
      <c r="N116" s="53">
        <v>22225</v>
      </c>
      <c r="O116" s="43">
        <f>N116</f>
        <v>22225</v>
      </c>
      <c r="Q116" s="45">
        <v>22225</v>
      </c>
      <c r="R116" s="45" t="s">
        <v>113</v>
      </c>
      <c r="S116" s="45">
        <v>2022</v>
      </c>
      <c r="T116" s="45" t="str">
        <f>CONCATENATE(J116," ","(",S116,")")</f>
        <v>White et al (2022)</v>
      </c>
      <c r="U116" s="45" t="str">
        <f>CONCATENATE(T116,G116)</f>
        <v>White et al (2022); Squatting vs non homeless</v>
      </c>
      <c r="V116" s="45" t="s">
        <v>273</v>
      </c>
      <c r="W116" s="45" t="s">
        <v>60</v>
      </c>
      <c r="X116" s="45" t="s">
        <v>223</v>
      </c>
      <c r="Y116" s="45" t="s">
        <v>152</v>
      </c>
      <c r="Z116" s="45" t="s">
        <v>117</v>
      </c>
      <c r="AA116" s="45">
        <v>12</v>
      </c>
      <c r="AB116" s="45" t="str">
        <f>IF(AA116&lt;=$AA$145,"Low quality (≤12)","High quality (&gt;12)")</f>
        <v>High quality (&gt;12)</v>
      </c>
      <c r="AC116" s="45" t="s">
        <v>95</v>
      </c>
      <c r="AD116" s="45" t="s">
        <v>95</v>
      </c>
      <c r="AE116" s="45" t="s">
        <v>65</v>
      </c>
      <c r="AF116" s="45" t="s">
        <v>96</v>
      </c>
      <c r="AG116" s="45" t="s">
        <v>97</v>
      </c>
      <c r="AH116" s="45" t="s">
        <v>119</v>
      </c>
      <c r="AI116" s="45" t="s">
        <v>119</v>
      </c>
      <c r="AJ116" s="45" t="s">
        <v>274</v>
      </c>
      <c r="AK116" s="45" t="s">
        <v>280</v>
      </c>
      <c r="AL116" s="45" t="s">
        <v>144</v>
      </c>
      <c r="AM116" s="45" t="s">
        <v>144</v>
      </c>
      <c r="AN116" s="45" t="s">
        <v>275</v>
      </c>
      <c r="AO116" s="45" t="s">
        <v>75</v>
      </c>
      <c r="AP116" s="45" t="s">
        <v>75</v>
      </c>
      <c r="AQ116" s="45" t="s">
        <v>76</v>
      </c>
      <c r="AR116" s="45" t="s">
        <v>77</v>
      </c>
      <c r="AS116" s="45" t="s">
        <v>123</v>
      </c>
      <c r="AT116" s="48" t="s">
        <v>106</v>
      </c>
      <c r="AU116" s="45" t="s">
        <v>107</v>
      </c>
      <c r="AV116" s="45">
        <v>1</v>
      </c>
      <c r="AW116" s="45" t="s">
        <v>81</v>
      </c>
      <c r="AX116" s="45" t="s">
        <v>82</v>
      </c>
      <c r="AY116" s="45" t="s">
        <v>276</v>
      </c>
      <c r="AZ116" s="49">
        <v>2.19</v>
      </c>
      <c r="BA116" s="49">
        <v>0.8</v>
      </c>
      <c r="BB116" s="49">
        <v>5.99</v>
      </c>
      <c r="BC116" s="45" t="s">
        <v>84</v>
      </c>
      <c r="BD116" s="45" t="s">
        <v>85</v>
      </c>
      <c r="BE116" s="45" t="s">
        <v>136</v>
      </c>
      <c r="BF116" s="45" t="s">
        <v>160</v>
      </c>
      <c r="BG116" s="45" t="s">
        <v>88</v>
      </c>
      <c r="BH116" s="50">
        <v>1.7152366025839016</v>
      </c>
      <c r="BI116" s="50">
        <v>0.85677257834328768</v>
      </c>
      <c r="BJ116" s="50">
        <v>3.3111610946391385</v>
      </c>
    </row>
    <row r="117" spans="1:64" s="45" customFormat="1" ht="18.649999999999999" customHeight="1" x14ac:dyDescent="0.35">
      <c r="A117" s="45">
        <v>98</v>
      </c>
      <c r="B117" s="45">
        <v>5</v>
      </c>
      <c r="C117" s="45" t="str">
        <f>CONCATENATE(A117,B117)</f>
        <v>985</v>
      </c>
      <c r="D117" s="45" t="s">
        <v>269</v>
      </c>
      <c r="E117" s="45">
        <v>0</v>
      </c>
      <c r="F117" s="45" t="s">
        <v>270</v>
      </c>
      <c r="G117" s="45" t="s">
        <v>281</v>
      </c>
      <c r="I117" s="45" t="s">
        <v>56</v>
      </c>
      <c r="J117" s="45" t="s">
        <v>272</v>
      </c>
      <c r="K117" s="51" t="s">
        <v>1733</v>
      </c>
      <c r="L117" s="51" t="s">
        <v>1733</v>
      </c>
      <c r="M117" s="53">
        <v>735</v>
      </c>
      <c r="N117" s="53">
        <v>22225</v>
      </c>
      <c r="O117" s="43">
        <f>N117</f>
        <v>22225</v>
      </c>
      <c r="Q117" s="45">
        <v>22225</v>
      </c>
      <c r="R117" s="45" t="s">
        <v>113</v>
      </c>
      <c r="S117" s="45">
        <v>2022</v>
      </c>
      <c r="T117" s="45" t="str">
        <f>CONCATENATE(J117," ","(",S117,")")</f>
        <v>White et al (2022)</v>
      </c>
      <c r="U117" s="45" t="str">
        <f>CONCATENATE(T117,G117)</f>
        <v>White et al (2022); Low-cost hotel (B&amp;B, hotel) vs non homeless</v>
      </c>
      <c r="V117" s="45" t="s">
        <v>273</v>
      </c>
      <c r="W117" s="45" t="s">
        <v>60</v>
      </c>
      <c r="X117" s="45" t="s">
        <v>223</v>
      </c>
      <c r="Y117" s="45" t="s">
        <v>152</v>
      </c>
      <c r="Z117" s="45" t="s">
        <v>117</v>
      </c>
      <c r="AA117" s="45">
        <v>12</v>
      </c>
      <c r="AB117" s="45" t="str">
        <f>IF(AA117&lt;=$AA$145,"Low quality (≤12)","High quality (&gt;12)")</f>
        <v>High quality (&gt;12)</v>
      </c>
      <c r="AC117" s="45" t="s">
        <v>95</v>
      </c>
      <c r="AD117" s="45" t="s">
        <v>95</v>
      </c>
      <c r="AE117" s="45" t="s">
        <v>65</v>
      </c>
      <c r="AF117" s="45" t="s">
        <v>96</v>
      </c>
      <c r="AG117" s="45" t="s">
        <v>97</v>
      </c>
      <c r="AH117" s="45" t="s">
        <v>119</v>
      </c>
      <c r="AI117" s="45" t="s">
        <v>119</v>
      </c>
      <c r="AJ117" s="45" t="s">
        <v>274</v>
      </c>
      <c r="AK117" s="45" t="s">
        <v>282</v>
      </c>
      <c r="AL117" s="45" t="s">
        <v>144</v>
      </c>
      <c r="AM117" s="45" t="s">
        <v>144</v>
      </c>
      <c r="AN117" s="45" t="s">
        <v>275</v>
      </c>
      <c r="AO117" s="45" t="s">
        <v>75</v>
      </c>
      <c r="AP117" s="45" t="s">
        <v>75</v>
      </c>
      <c r="AQ117" s="45" t="s">
        <v>76</v>
      </c>
      <c r="AR117" s="45" t="s">
        <v>77</v>
      </c>
      <c r="AS117" s="45" t="s">
        <v>123</v>
      </c>
      <c r="AT117" s="48" t="s">
        <v>106</v>
      </c>
      <c r="AU117" s="45" t="s">
        <v>107</v>
      </c>
      <c r="AV117" s="45">
        <v>1</v>
      </c>
      <c r="AW117" s="45" t="s">
        <v>81</v>
      </c>
      <c r="AX117" s="45" t="s">
        <v>82</v>
      </c>
      <c r="AY117" s="45" t="s">
        <v>276</v>
      </c>
      <c r="AZ117" s="49">
        <v>1.34</v>
      </c>
      <c r="BA117" s="49">
        <v>0.42</v>
      </c>
      <c r="BB117" s="49">
        <v>4.3499999999999996</v>
      </c>
      <c r="BC117" s="45" t="s">
        <v>84</v>
      </c>
      <c r="BD117" s="45" t="s">
        <v>85</v>
      </c>
      <c r="BE117" s="45" t="s">
        <v>136</v>
      </c>
      <c r="BF117" s="45" t="s">
        <v>160</v>
      </c>
      <c r="BG117" s="45" t="s">
        <v>88</v>
      </c>
      <c r="BH117" s="50">
        <v>1.2246601943203912</v>
      </c>
      <c r="BI117" s="50">
        <v>0.55092580920688128</v>
      </c>
      <c r="BJ117" s="50">
        <v>2.7034390653472946</v>
      </c>
      <c r="BK117" s="66"/>
      <c r="BL117" s="66"/>
    </row>
    <row r="118" spans="1:64" s="45" customFormat="1" ht="18.649999999999999" customHeight="1" x14ac:dyDescent="0.35">
      <c r="A118" s="45">
        <v>98</v>
      </c>
      <c r="B118" s="45">
        <v>6</v>
      </c>
      <c r="C118" s="45" t="str">
        <f>CONCATENATE(A118,B118)</f>
        <v>986</v>
      </c>
      <c r="D118" s="45" t="s">
        <v>269</v>
      </c>
      <c r="E118" s="45">
        <v>0</v>
      </c>
      <c r="F118" s="45" t="s">
        <v>270</v>
      </c>
      <c r="G118" s="45" t="s">
        <v>283</v>
      </c>
      <c r="I118" s="45" t="s">
        <v>56</v>
      </c>
      <c r="J118" s="45" t="s">
        <v>272</v>
      </c>
      <c r="K118" s="51" t="s">
        <v>1733</v>
      </c>
      <c r="L118" s="51" t="s">
        <v>1733</v>
      </c>
      <c r="M118" s="53">
        <v>735</v>
      </c>
      <c r="N118" s="53">
        <v>22225</v>
      </c>
      <c r="O118" s="43">
        <f>N118</f>
        <v>22225</v>
      </c>
      <c r="Q118" s="45">
        <v>22225</v>
      </c>
      <c r="R118" s="45" t="s">
        <v>113</v>
      </c>
      <c r="S118" s="45">
        <v>2022</v>
      </c>
      <c r="T118" s="45" t="str">
        <f>CONCATENATE(J118," ","(",S118,")")</f>
        <v>White et al (2022)</v>
      </c>
      <c r="U118" s="45" t="str">
        <f>CONCATENATE(T118,G118)</f>
        <v>White et al (2022); Sofa surfing vs non homeless</v>
      </c>
      <c r="V118" s="45" t="s">
        <v>273</v>
      </c>
      <c r="W118" s="45" t="s">
        <v>60</v>
      </c>
      <c r="X118" s="45" t="s">
        <v>223</v>
      </c>
      <c r="Y118" s="45" t="s">
        <v>152</v>
      </c>
      <c r="Z118" s="45" t="s">
        <v>117</v>
      </c>
      <c r="AA118" s="45">
        <v>12</v>
      </c>
      <c r="AB118" s="45" t="str">
        <f>IF(AA118&lt;=$AA$145,"Low quality (≤12)","High quality (&gt;12)")</f>
        <v>High quality (&gt;12)</v>
      </c>
      <c r="AC118" s="45" t="s">
        <v>95</v>
      </c>
      <c r="AD118" s="45" t="s">
        <v>95</v>
      </c>
      <c r="AE118" s="45" t="s">
        <v>65</v>
      </c>
      <c r="AF118" s="45" t="s">
        <v>96</v>
      </c>
      <c r="AG118" s="45" t="s">
        <v>97</v>
      </c>
      <c r="AH118" s="45" t="s">
        <v>119</v>
      </c>
      <c r="AI118" s="45" t="s">
        <v>119</v>
      </c>
      <c r="AJ118" s="45" t="s">
        <v>274</v>
      </c>
      <c r="AK118" s="45" t="s">
        <v>284</v>
      </c>
      <c r="AL118" s="45" t="s">
        <v>144</v>
      </c>
      <c r="AM118" s="45" t="s">
        <v>144</v>
      </c>
      <c r="AN118" s="45" t="s">
        <v>275</v>
      </c>
      <c r="AO118" s="45" t="s">
        <v>75</v>
      </c>
      <c r="AP118" s="45" t="s">
        <v>75</v>
      </c>
      <c r="AQ118" s="45" t="s">
        <v>76</v>
      </c>
      <c r="AR118" s="45" t="s">
        <v>77</v>
      </c>
      <c r="AS118" s="45" t="s">
        <v>123</v>
      </c>
      <c r="AT118" s="48" t="s">
        <v>106</v>
      </c>
      <c r="AU118" s="45" t="s">
        <v>107</v>
      </c>
      <c r="AV118" s="45">
        <v>1</v>
      </c>
      <c r="AW118" s="45" t="s">
        <v>81</v>
      </c>
      <c r="AX118" s="45" t="s">
        <v>82</v>
      </c>
      <c r="AY118" s="45" t="s">
        <v>276</v>
      </c>
      <c r="AZ118" s="49">
        <v>1.36</v>
      </c>
      <c r="BA118" s="49">
        <v>0.86</v>
      </c>
      <c r="BB118" s="49">
        <v>2.15</v>
      </c>
      <c r="BC118" s="45" t="s">
        <v>84</v>
      </c>
      <c r="BD118" s="45" t="s">
        <v>85</v>
      </c>
      <c r="BE118" s="45" t="s">
        <v>136</v>
      </c>
      <c r="BF118" s="45" t="s">
        <v>160</v>
      </c>
      <c r="BG118" s="45" t="s">
        <v>88</v>
      </c>
      <c r="BH118" s="50">
        <v>1.2372616474943978</v>
      </c>
      <c r="BI118" s="50">
        <v>0.90076119106055619</v>
      </c>
      <c r="BJ118" s="50">
        <v>1.6939018389562051</v>
      </c>
    </row>
    <row r="119" spans="1:64" s="45" customFormat="1" ht="18.649999999999999" customHeight="1" x14ac:dyDescent="0.35">
      <c r="A119" s="45">
        <v>100</v>
      </c>
      <c r="B119" s="45">
        <v>1</v>
      </c>
      <c r="C119" s="45" t="str">
        <f>CONCATENATE(A119,B119)</f>
        <v>1001</v>
      </c>
      <c r="D119" s="45" t="s">
        <v>111</v>
      </c>
      <c r="E119" s="45">
        <v>1</v>
      </c>
      <c r="I119" s="45" t="s">
        <v>56</v>
      </c>
      <c r="J119" s="45" t="s">
        <v>112</v>
      </c>
      <c r="K119" s="46">
        <v>23</v>
      </c>
      <c r="L119" s="46">
        <v>816</v>
      </c>
      <c r="M119" s="46">
        <v>957</v>
      </c>
      <c r="N119" s="46">
        <v>46431</v>
      </c>
      <c r="O119" s="43">
        <f>L119+N119</f>
        <v>47247</v>
      </c>
      <c r="Q119" s="45">
        <v>47247</v>
      </c>
      <c r="R119" s="45" t="s">
        <v>113</v>
      </c>
      <c r="S119" s="45">
        <v>2016</v>
      </c>
      <c r="T119" s="45" t="str">
        <f>CONCATENATE(J119," ","(",S119,")")</f>
        <v>Zagozdzon (2016)</v>
      </c>
      <c r="U119" s="45" t="str">
        <f>CONCATENATE(T119,G119)</f>
        <v>Zagozdzon (2016)</v>
      </c>
      <c r="V119" s="45" t="s">
        <v>114</v>
      </c>
      <c r="W119" s="45" t="s">
        <v>60</v>
      </c>
      <c r="X119" s="45" t="s">
        <v>115</v>
      </c>
      <c r="Y119" s="45" t="s">
        <v>116</v>
      </c>
      <c r="Z119" s="45" t="s">
        <v>117</v>
      </c>
      <c r="AA119" s="45">
        <v>10</v>
      </c>
      <c r="AB119" s="45" t="str">
        <f>IF(AA119&lt;=$AA$145,"Low quality (≤12)","High quality (&gt;12)")</f>
        <v>Low quality (≤12)</v>
      </c>
      <c r="AC119" s="45" t="s">
        <v>95</v>
      </c>
      <c r="AD119" s="45" t="s">
        <v>95</v>
      </c>
      <c r="AE119" s="45" t="s">
        <v>65</v>
      </c>
      <c r="AF119" s="45" t="s">
        <v>96</v>
      </c>
      <c r="AG119" s="45" t="s">
        <v>97</v>
      </c>
      <c r="AH119" s="45" t="s">
        <v>118</v>
      </c>
      <c r="AI119" s="45" t="s">
        <v>119</v>
      </c>
      <c r="AJ119" s="45" t="s">
        <v>120</v>
      </c>
      <c r="AK119" s="45" t="s">
        <v>101</v>
      </c>
      <c r="AL119" s="45" t="s">
        <v>121</v>
      </c>
      <c r="AM119" s="45" t="s">
        <v>121</v>
      </c>
      <c r="AN119" s="45" t="s">
        <v>122</v>
      </c>
      <c r="AO119" s="48" t="s">
        <v>122</v>
      </c>
      <c r="AP119" s="48" t="s">
        <v>122</v>
      </c>
      <c r="AQ119" s="45" t="s">
        <v>76</v>
      </c>
      <c r="AR119" s="45" t="s">
        <v>77</v>
      </c>
      <c r="AS119" s="45" t="s">
        <v>123</v>
      </c>
      <c r="AT119" s="45" t="s">
        <v>79</v>
      </c>
      <c r="AU119" s="48" t="s">
        <v>80</v>
      </c>
      <c r="AV119" s="45">
        <v>1</v>
      </c>
      <c r="AW119" s="45" t="s">
        <v>81</v>
      </c>
      <c r="AX119" s="45" t="s">
        <v>82</v>
      </c>
      <c r="AY119" s="45" t="s">
        <v>124</v>
      </c>
      <c r="AZ119" s="49">
        <v>1.69</v>
      </c>
      <c r="BA119" s="49">
        <v>1.1100000000000001</v>
      </c>
      <c r="BB119" s="49">
        <v>2.5499999999999998</v>
      </c>
      <c r="BC119" s="45" t="s">
        <v>84</v>
      </c>
      <c r="BD119" s="45" t="s">
        <v>85</v>
      </c>
      <c r="BE119" s="45" t="s">
        <v>86</v>
      </c>
      <c r="BF119" s="45" t="s">
        <v>87</v>
      </c>
      <c r="BG119" s="45" t="s">
        <v>88</v>
      </c>
      <c r="BH119" s="50">
        <v>1.4370124430470836</v>
      </c>
      <c r="BI119" s="50">
        <v>1.0750076592279125</v>
      </c>
      <c r="BJ119" s="50">
        <v>1.9010210305905035</v>
      </c>
    </row>
    <row r="120" spans="1:64" s="45" customFormat="1" ht="18.649999999999999" customHeight="1" x14ac:dyDescent="0.35">
      <c r="A120" s="45">
        <v>101</v>
      </c>
      <c r="B120" s="45">
        <v>1</v>
      </c>
      <c r="C120" s="45" t="str">
        <f>CONCATENATE(A120,B120)</f>
        <v>1011</v>
      </c>
      <c r="D120" s="45" t="s">
        <v>441</v>
      </c>
      <c r="E120" s="45">
        <v>1</v>
      </c>
      <c r="I120" s="45" t="s">
        <v>56</v>
      </c>
      <c r="J120" s="45" t="s">
        <v>442</v>
      </c>
      <c r="K120" s="51" t="s">
        <v>1733</v>
      </c>
      <c r="L120" s="53">
        <v>1713</v>
      </c>
      <c r="M120" s="51" t="s">
        <v>1733</v>
      </c>
      <c r="N120" s="53">
        <v>722</v>
      </c>
      <c r="O120" s="43">
        <f>L120+N120</f>
        <v>2435</v>
      </c>
      <c r="Q120" s="45">
        <v>2435</v>
      </c>
      <c r="R120" s="45" t="s">
        <v>58</v>
      </c>
      <c r="S120" s="45">
        <v>2015</v>
      </c>
      <c r="T120" s="45" t="str">
        <f>CONCATENATE(J120," ","(",S120,")")</f>
        <v>Zivanovic et al (2015)</v>
      </c>
      <c r="U120" s="45" t="str">
        <f>CONCATENATE(T120,G120)</f>
        <v>Zivanovic et al (2015)</v>
      </c>
      <c r="V120" s="45" t="s">
        <v>443</v>
      </c>
      <c r="W120" s="45" t="s">
        <v>60</v>
      </c>
      <c r="X120" s="45" t="s">
        <v>365</v>
      </c>
      <c r="Y120" s="45" t="s">
        <v>365</v>
      </c>
      <c r="Z120" s="45" t="s">
        <v>365</v>
      </c>
      <c r="AA120" s="45">
        <v>12</v>
      </c>
      <c r="AB120" s="45" t="str">
        <f>IF(AA120&lt;=$AA$145,"Low quality (≤12)","High quality (&gt;12)")</f>
        <v>High quality (&gt;12)</v>
      </c>
      <c r="AC120" s="45" t="s">
        <v>95</v>
      </c>
      <c r="AD120" s="45" t="s">
        <v>95</v>
      </c>
      <c r="AE120" s="45" t="s">
        <v>65</v>
      </c>
      <c r="AF120" s="45" t="s">
        <v>66</v>
      </c>
      <c r="AG120" s="45" t="s">
        <v>67</v>
      </c>
      <c r="AH120" s="45" t="s">
        <v>444</v>
      </c>
      <c r="AI120" s="45" t="s">
        <v>212</v>
      </c>
      <c r="AJ120" s="45" t="s">
        <v>445</v>
      </c>
      <c r="AK120" s="45" t="s">
        <v>101</v>
      </c>
      <c r="AL120" s="48" t="s">
        <v>446</v>
      </c>
      <c r="AM120" s="48" t="s">
        <v>144</v>
      </c>
      <c r="AN120" s="45" t="s">
        <v>447</v>
      </c>
      <c r="AO120" s="45" t="s">
        <v>75</v>
      </c>
      <c r="AP120" s="45" t="s">
        <v>75</v>
      </c>
      <c r="AQ120" s="45" t="s">
        <v>76</v>
      </c>
      <c r="AR120" s="45" t="s">
        <v>77</v>
      </c>
      <c r="AS120" s="45" t="s">
        <v>448</v>
      </c>
      <c r="AT120" s="48" t="s">
        <v>449</v>
      </c>
      <c r="AU120" s="45" t="s">
        <v>107</v>
      </c>
      <c r="AV120" s="45">
        <v>1</v>
      </c>
      <c r="AW120" s="45" t="s">
        <v>81</v>
      </c>
      <c r="AX120" s="45" t="s">
        <v>82</v>
      </c>
      <c r="AY120" s="45" t="s">
        <v>450</v>
      </c>
      <c r="AZ120" s="49">
        <v>1.3</v>
      </c>
      <c r="BA120" s="49">
        <v>1.08</v>
      </c>
      <c r="BB120" s="49">
        <v>1.56</v>
      </c>
      <c r="BC120" s="45" t="s">
        <v>84</v>
      </c>
      <c r="BD120" s="45" t="s">
        <v>85</v>
      </c>
      <c r="BE120" s="45" t="s">
        <v>136</v>
      </c>
      <c r="BF120" s="45" t="s">
        <v>87</v>
      </c>
      <c r="BG120" s="45" t="s">
        <v>88</v>
      </c>
      <c r="BH120" s="50">
        <v>1.1992701292249968</v>
      </c>
      <c r="BI120" s="50">
        <v>1.0547899981387263</v>
      </c>
      <c r="BJ120" s="50">
        <v>1.3600661425959493</v>
      </c>
    </row>
    <row r="121" spans="1:64" s="45" customFormat="1" ht="18.649999999999999" customHeight="1" x14ac:dyDescent="0.35">
      <c r="A121" s="45">
        <v>102</v>
      </c>
      <c r="B121" s="45">
        <v>1</v>
      </c>
      <c r="C121" s="45" t="str">
        <f>CONCATENATE(A121,B121)</f>
        <v>1021</v>
      </c>
      <c r="D121" s="45" t="s">
        <v>475</v>
      </c>
      <c r="E121" s="45">
        <v>1</v>
      </c>
      <c r="I121" s="45" t="s">
        <v>56</v>
      </c>
      <c r="J121" s="45" t="s">
        <v>476</v>
      </c>
      <c r="K121" s="46">
        <v>382</v>
      </c>
      <c r="L121" s="46">
        <v>1050</v>
      </c>
      <c r="M121" s="46">
        <v>1204</v>
      </c>
      <c r="N121" s="46">
        <v>4722</v>
      </c>
      <c r="O121" s="43">
        <f>L121+N121</f>
        <v>5772</v>
      </c>
      <c r="Q121" s="45">
        <v>5772</v>
      </c>
      <c r="R121" s="45" t="s">
        <v>58</v>
      </c>
      <c r="S121" s="45">
        <v>2023</v>
      </c>
      <c r="T121" s="45" t="str">
        <f>CONCATENATE(J121," ","(",S121,")")</f>
        <v>Zordan et al (2023)</v>
      </c>
      <c r="U121" s="45" t="str">
        <f>CONCATENATE(T121,G121)</f>
        <v>Zordan et al (2023)</v>
      </c>
      <c r="V121" s="45" t="s">
        <v>477</v>
      </c>
      <c r="W121" s="45" t="s">
        <v>60</v>
      </c>
      <c r="X121" s="45" t="s">
        <v>459</v>
      </c>
      <c r="Y121" s="45" t="s">
        <v>459</v>
      </c>
      <c r="Z121" s="45" t="s">
        <v>459</v>
      </c>
      <c r="AA121" s="45">
        <v>14</v>
      </c>
      <c r="AB121" s="45" t="str">
        <f>IF(AA121&lt;=$AA$145,"Low quality (≤12)","High quality (&gt;12)")</f>
        <v>High quality (&gt;12)</v>
      </c>
      <c r="AC121" s="45" t="s">
        <v>95</v>
      </c>
      <c r="AD121" s="45" t="s">
        <v>95</v>
      </c>
      <c r="AE121" s="45" t="s">
        <v>65</v>
      </c>
      <c r="AF121" s="45" t="s">
        <v>142</v>
      </c>
      <c r="AG121" s="45" t="s">
        <v>97</v>
      </c>
      <c r="AH121" s="45" t="s">
        <v>478</v>
      </c>
      <c r="AI121" s="45" t="s">
        <v>99</v>
      </c>
      <c r="AJ121" s="45" t="s">
        <v>479</v>
      </c>
      <c r="AK121" s="45" t="s">
        <v>101</v>
      </c>
      <c r="AL121" s="45" t="s">
        <v>102</v>
      </c>
      <c r="AM121" s="45" t="s">
        <v>102</v>
      </c>
      <c r="AN121" s="45" t="s">
        <v>480</v>
      </c>
      <c r="AO121" s="48" t="s">
        <v>122</v>
      </c>
      <c r="AP121" s="48" t="s">
        <v>122</v>
      </c>
      <c r="AQ121" s="45" t="s">
        <v>177</v>
      </c>
      <c r="AR121" s="45" t="s">
        <v>177</v>
      </c>
      <c r="AS121" s="45" t="s">
        <v>481</v>
      </c>
      <c r="AT121" s="45" t="s">
        <v>106</v>
      </c>
      <c r="AU121" s="45" t="s">
        <v>107</v>
      </c>
      <c r="AV121" s="45">
        <v>1</v>
      </c>
      <c r="AW121" s="45" t="s">
        <v>188</v>
      </c>
      <c r="AX121" s="45" t="s">
        <v>82</v>
      </c>
      <c r="AZ121" s="49">
        <v>4</v>
      </c>
      <c r="BA121" s="49">
        <v>2</v>
      </c>
      <c r="BB121" s="49">
        <v>3.3</v>
      </c>
      <c r="BC121" s="45" t="s">
        <v>134</v>
      </c>
      <c r="BD121" s="45" t="s">
        <v>85</v>
      </c>
      <c r="BE121" s="45" t="s">
        <v>136</v>
      </c>
      <c r="BF121" s="45" t="s">
        <v>137</v>
      </c>
      <c r="BG121" s="45" t="s">
        <v>88</v>
      </c>
      <c r="BH121" s="50">
        <v>2.5606601717798219</v>
      </c>
      <c r="BI121" s="50">
        <v>1.6125473265360659</v>
      </c>
      <c r="BJ121" s="50">
        <v>3</v>
      </c>
    </row>
    <row r="122" spans="1:64" s="45" customFormat="1" ht="18.649999999999999" customHeight="1" x14ac:dyDescent="0.35">
      <c r="A122" s="45">
        <v>103</v>
      </c>
      <c r="B122" s="45">
        <v>1</v>
      </c>
      <c r="C122" s="45" t="str">
        <f>CONCATENATE(A122,B122)</f>
        <v>1031</v>
      </c>
      <c r="D122" s="45" t="s">
        <v>788</v>
      </c>
      <c r="E122" s="45">
        <v>1</v>
      </c>
      <c r="I122" s="45" t="s">
        <v>56</v>
      </c>
      <c r="J122" s="45" t="s">
        <v>789</v>
      </c>
      <c r="K122" s="46">
        <v>73</v>
      </c>
      <c r="L122" s="46">
        <v>382</v>
      </c>
      <c r="M122" s="46">
        <v>1632</v>
      </c>
      <c r="N122" s="46">
        <v>6868</v>
      </c>
      <c r="O122" s="43">
        <f>L122+N122</f>
        <v>7250</v>
      </c>
      <c r="Q122" s="45">
        <v>7250</v>
      </c>
      <c r="R122" s="45" t="s">
        <v>58</v>
      </c>
      <c r="S122" s="45">
        <v>2024</v>
      </c>
      <c r="T122" s="45" t="str">
        <f>CONCATENATE(J122," ","(",S122,")")</f>
        <v>Health and Retirement Study (2024)</v>
      </c>
      <c r="U122" s="45" t="str">
        <f>CONCATENATE(T122,G122)</f>
        <v>Health and Retirement Study (2024)</v>
      </c>
      <c r="V122" s="45" t="s">
        <v>789</v>
      </c>
      <c r="W122" s="45" t="s">
        <v>141</v>
      </c>
      <c r="X122" s="45" t="s">
        <v>505</v>
      </c>
      <c r="Y122" s="45" t="s">
        <v>505</v>
      </c>
      <c r="Z122" s="45" t="s">
        <v>505</v>
      </c>
      <c r="AA122" s="45">
        <v>15</v>
      </c>
      <c r="AB122" s="45" t="str">
        <f>IF(AA122&lt;=$AA$145,"Low quality (≤12)","High quality (&gt;12)")</f>
        <v>High quality (&gt;12)</v>
      </c>
      <c r="AC122" s="45" t="s">
        <v>95</v>
      </c>
      <c r="AD122" s="45" t="s">
        <v>95</v>
      </c>
      <c r="AE122" s="45" t="s">
        <v>65</v>
      </c>
      <c r="AF122" s="45" t="s">
        <v>142</v>
      </c>
      <c r="AG122" s="45" t="s">
        <v>97</v>
      </c>
      <c r="AH122" s="45" t="s">
        <v>119</v>
      </c>
      <c r="AI122" s="45" t="s">
        <v>119</v>
      </c>
      <c r="AJ122" s="45" t="s">
        <v>790</v>
      </c>
      <c r="AK122" s="45" t="s">
        <v>155</v>
      </c>
      <c r="AL122" s="45" t="s">
        <v>144</v>
      </c>
      <c r="AM122" s="45" t="s">
        <v>144</v>
      </c>
      <c r="AN122" s="45" t="s">
        <v>145</v>
      </c>
      <c r="AO122" s="45" t="s">
        <v>75</v>
      </c>
      <c r="AP122" s="45" t="s">
        <v>75</v>
      </c>
      <c r="AQ122" s="45" t="s">
        <v>77</v>
      </c>
      <c r="AR122" s="45" t="s">
        <v>77</v>
      </c>
      <c r="AS122" s="45" t="s">
        <v>791</v>
      </c>
      <c r="AT122" s="45" t="s">
        <v>106</v>
      </c>
      <c r="AU122" s="45" t="s">
        <v>107</v>
      </c>
      <c r="AV122" s="45">
        <v>1</v>
      </c>
      <c r="AW122" s="45" t="s">
        <v>81</v>
      </c>
      <c r="AX122" s="45" t="s">
        <v>82</v>
      </c>
      <c r="AY122" s="45" t="s">
        <v>1727</v>
      </c>
      <c r="AZ122" s="49">
        <v>1.6</v>
      </c>
      <c r="BA122" s="49">
        <v>1.26</v>
      </c>
      <c r="BB122" s="49">
        <v>2.0299999999999998</v>
      </c>
      <c r="BC122" s="45" t="s">
        <v>84</v>
      </c>
      <c r="BD122" s="45" t="s">
        <v>85</v>
      </c>
      <c r="BE122" s="45" t="s">
        <v>86</v>
      </c>
      <c r="BF122" s="45" t="s">
        <v>87</v>
      </c>
      <c r="BG122" s="45" t="s">
        <v>88</v>
      </c>
      <c r="BH122" s="52">
        <f>(1-0.5^(SQRT(AZ122)))/(1-0.5^(SQRT(1/AZ122)))</f>
        <v>1.3839700082583661</v>
      </c>
      <c r="BI122" s="52">
        <f>(1-0.5^(SQRT(BA122)))/(1-0.5^(SQRT(1/BA122)))</f>
        <v>1.1736235977138967</v>
      </c>
      <c r="BJ122" s="52">
        <f>(1-0.5^(SQRT(BB122)))/(1-0.5^(SQRT(1/BB122)))</f>
        <v>1.6289934624790632</v>
      </c>
    </row>
    <row r="123" spans="1:64" s="45" customFormat="1" ht="18.649999999999999" customHeight="1" x14ac:dyDescent="0.35">
      <c r="A123" s="45">
        <v>104</v>
      </c>
      <c r="B123" s="45">
        <v>1</v>
      </c>
      <c r="C123" s="45" t="str">
        <f>CONCATENATE(A123,B123)</f>
        <v>1041</v>
      </c>
      <c r="D123" s="45" t="s">
        <v>138</v>
      </c>
      <c r="E123" s="45">
        <v>1</v>
      </c>
      <c r="I123" s="45" t="s">
        <v>56</v>
      </c>
      <c r="J123" s="45" t="s">
        <v>139</v>
      </c>
      <c r="K123" s="46">
        <v>20</v>
      </c>
      <c r="L123" s="46">
        <v>83</v>
      </c>
      <c r="M123" s="46">
        <f>4841</f>
        <v>4841</v>
      </c>
      <c r="N123" s="46">
        <v>24150</v>
      </c>
      <c r="O123" s="43">
        <f>L123+N123</f>
        <v>24233</v>
      </c>
      <c r="Q123" s="45">
        <v>24233</v>
      </c>
      <c r="R123" s="45" t="s">
        <v>113</v>
      </c>
      <c r="S123" s="45">
        <v>2024</v>
      </c>
      <c r="T123" s="45" t="str">
        <f>CONCATENATE(J123," ","(",S123,")")</f>
        <v>Survey of Health, Ageing, and Retirement in Europe  (2024)</v>
      </c>
      <c r="U123" s="45" t="str">
        <f>CONCATENATE(T123,G123)</f>
        <v>Survey of Health, Ageing, and Retirement in Europe  (2024)</v>
      </c>
      <c r="V123" s="45" t="s">
        <v>140</v>
      </c>
      <c r="W123" s="45" t="s">
        <v>141</v>
      </c>
      <c r="X123" s="45" t="s">
        <v>117</v>
      </c>
      <c r="Y123" s="45" t="s">
        <v>117</v>
      </c>
      <c r="Z123" s="45" t="s">
        <v>117</v>
      </c>
      <c r="AA123" s="45">
        <v>15</v>
      </c>
      <c r="AB123" s="45" t="str">
        <f>IF(AA123&lt;=$AA$145,"Low quality (≤12)","High quality (&gt;12)")</f>
        <v>High quality (&gt;12)</v>
      </c>
      <c r="AC123" s="45" t="s">
        <v>95</v>
      </c>
      <c r="AD123" s="45" t="s">
        <v>95</v>
      </c>
      <c r="AE123" s="45" t="s">
        <v>65</v>
      </c>
      <c r="AF123" s="45" t="s">
        <v>142</v>
      </c>
      <c r="AG123" s="45" t="s">
        <v>97</v>
      </c>
      <c r="AH123" s="45" t="s">
        <v>119</v>
      </c>
      <c r="AI123" s="45" t="s">
        <v>119</v>
      </c>
      <c r="AJ123" s="45" t="s">
        <v>143</v>
      </c>
      <c r="AK123" s="45" t="s">
        <v>101</v>
      </c>
      <c r="AL123" s="45" t="s">
        <v>144</v>
      </c>
      <c r="AM123" s="45" t="s">
        <v>144</v>
      </c>
      <c r="AN123" s="45" t="s">
        <v>145</v>
      </c>
      <c r="AO123" s="45" t="s">
        <v>75</v>
      </c>
      <c r="AP123" s="45" t="s">
        <v>75</v>
      </c>
      <c r="AQ123" s="45" t="s">
        <v>77</v>
      </c>
      <c r="AR123" s="45" t="s">
        <v>77</v>
      </c>
      <c r="AS123" s="45" t="s">
        <v>146</v>
      </c>
      <c r="AT123" s="45" t="s">
        <v>106</v>
      </c>
      <c r="AU123" s="45" t="s">
        <v>107</v>
      </c>
      <c r="AV123" s="45">
        <v>1</v>
      </c>
      <c r="AW123" s="45" t="s">
        <v>147</v>
      </c>
      <c r="AX123" s="45" t="s">
        <v>82</v>
      </c>
      <c r="AY123" s="45" t="s">
        <v>1728</v>
      </c>
      <c r="AZ123" s="49">
        <v>1.38</v>
      </c>
      <c r="BA123" s="49">
        <v>0.83</v>
      </c>
      <c r="BB123" s="49">
        <v>2.29</v>
      </c>
      <c r="BC123" s="45" t="s">
        <v>84</v>
      </c>
      <c r="BD123" s="45" t="s">
        <v>85</v>
      </c>
      <c r="BE123" s="45" t="s">
        <v>86</v>
      </c>
      <c r="BF123" s="45" t="s">
        <v>87</v>
      </c>
      <c r="BG123" s="45" t="s">
        <v>88</v>
      </c>
      <c r="BH123" s="52">
        <f>(1-0.5^(SQRT(AZ123)))/(1-0.5^(SQRT(1/AZ123)))</f>
        <v>1.2498020351806729</v>
      </c>
      <c r="BI123" s="52">
        <f>(1-0.5^(SQRT(BA123)))/(1-0.5^(SQRT(1/BA123)))</f>
        <v>0.87888409533218403</v>
      </c>
      <c r="BJ123" s="52">
        <f>(1-0.5^(SQRT(BB123)))/(1-0.5^(SQRT(1/BB123)))</f>
        <v>1.7679426862978287</v>
      </c>
    </row>
    <row r="124" spans="1:64" s="45" customFormat="1" ht="18.649999999999999" customHeight="1" x14ac:dyDescent="0.35">
      <c r="A124" s="45">
        <v>105</v>
      </c>
      <c r="B124" s="45">
        <v>1</v>
      </c>
      <c r="C124" s="45" t="str">
        <f>CONCATENATE(A124,B124)</f>
        <v>1051</v>
      </c>
      <c r="D124" s="45" t="s">
        <v>792</v>
      </c>
      <c r="E124" s="45">
        <v>1</v>
      </c>
      <c r="I124" s="45" t="s">
        <v>56</v>
      </c>
      <c r="J124" s="45" t="s">
        <v>793</v>
      </c>
      <c r="K124" s="46">
        <v>23</v>
      </c>
      <c r="L124" s="46">
        <v>206</v>
      </c>
      <c r="M124" s="46">
        <v>25</v>
      </c>
      <c r="N124" s="46">
        <v>201</v>
      </c>
      <c r="O124" s="43">
        <f>L124+N124</f>
        <v>407</v>
      </c>
      <c r="Q124" s="45">
        <v>407</v>
      </c>
      <c r="R124" s="45" t="s">
        <v>91</v>
      </c>
      <c r="S124" s="45">
        <v>2009</v>
      </c>
      <c r="T124" s="45" t="str">
        <f>CONCATENATE(J124," ","(",S124,")")</f>
        <v>Sadowski et al (2009)</v>
      </c>
      <c r="U124" s="45" t="str">
        <f>CONCATENATE(T124,G124)</f>
        <v>Sadowski et al (2009)</v>
      </c>
      <c r="V124" s="45" t="s">
        <v>794</v>
      </c>
      <c r="W124" s="45" t="s">
        <v>60</v>
      </c>
      <c r="X124" s="45" t="s">
        <v>505</v>
      </c>
      <c r="Y124" s="45" t="s">
        <v>505</v>
      </c>
      <c r="Z124" s="45" t="s">
        <v>505</v>
      </c>
      <c r="AA124" s="45">
        <v>32</v>
      </c>
      <c r="AB124" s="45" t="str">
        <f>IF(AA124&lt;=$AA$145,"Low quality (≤12)","High quality (&gt;12)")</f>
        <v>High quality (&gt;12)</v>
      </c>
      <c r="AC124" s="45" t="s">
        <v>95</v>
      </c>
      <c r="AD124" s="45" t="s">
        <v>95</v>
      </c>
      <c r="AE124" s="45" t="s">
        <v>65</v>
      </c>
      <c r="AF124" s="45" t="s">
        <v>795</v>
      </c>
      <c r="AG124" s="45" t="s">
        <v>795</v>
      </c>
      <c r="AH124" s="45" t="s">
        <v>796</v>
      </c>
      <c r="AI124" s="45" t="s">
        <v>797</v>
      </c>
      <c r="AJ124" s="45" t="s">
        <v>798</v>
      </c>
      <c r="AK124" s="45" t="s">
        <v>155</v>
      </c>
      <c r="AL124" s="45" t="s">
        <v>102</v>
      </c>
      <c r="AM124" s="45" t="s">
        <v>102</v>
      </c>
      <c r="AN124" s="45" t="s">
        <v>145</v>
      </c>
      <c r="AO124" s="45" t="s">
        <v>75</v>
      </c>
      <c r="AP124" s="45" t="s">
        <v>75</v>
      </c>
      <c r="AQ124" s="45" t="s">
        <v>77</v>
      </c>
      <c r="AR124" s="45" t="s">
        <v>77</v>
      </c>
      <c r="AS124" s="45" t="s">
        <v>799</v>
      </c>
      <c r="AT124" s="45" t="s">
        <v>79</v>
      </c>
      <c r="AU124" s="48" t="s">
        <v>80</v>
      </c>
      <c r="AV124" s="45">
        <v>1</v>
      </c>
      <c r="AW124" s="45" t="s">
        <v>308</v>
      </c>
      <c r="AX124" s="45" t="s">
        <v>82</v>
      </c>
      <c r="AZ124" s="49">
        <v>1.1299999999999999</v>
      </c>
      <c r="BA124" s="49">
        <v>0.62</v>
      </c>
      <c r="BB124" s="49">
        <v>2.0699999999999998</v>
      </c>
      <c r="BC124" s="45" t="s">
        <v>134</v>
      </c>
      <c r="BD124" s="45" t="s">
        <v>85</v>
      </c>
      <c r="BE124" s="45" t="s">
        <v>136</v>
      </c>
      <c r="BF124" s="45" t="s">
        <v>137</v>
      </c>
      <c r="BG124" s="45" t="s">
        <v>135</v>
      </c>
      <c r="BH124" s="50">
        <v>0.89766990291262139</v>
      </c>
      <c r="BI124" s="50">
        <v>0.52736431177091403</v>
      </c>
      <c r="BJ124" s="50">
        <v>1.5279973191382694</v>
      </c>
    </row>
    <row r="125" spans="1:64" s="45" customFormat="1" ht="21.65" customHeight="1" x14ac:dyDescent="0.35">
      <c r="A125" s="67">
        <v>107</v>
      </c>
      <c r="B125" s="67">
        <v>1</v>
      </c>
      <c r="C125" s="45" t="str">
        <f>CONCATENATE(A125,B125)</f>
        <v>1071</v>
      </c>
      <c r="D125" s="45" t="s">
        <v>800</v>
      </c>
      <c r="E125" s="45">
        <v>1</v>
      </c>
      <c r="I125" s="45" t="s">
        <v>56</v>
      </c>
      <c r="J125" s="67" t="s">
        <v>801</v>
      </c>
      <c r="K125" s="46">
        <v>18</v>
      </c>
      <c r="L125" s="46">
        <v>415</v>
      </c>
      <c r="M125" s="46">
        <v>37</v>
      </c>
      <c r="N125" s="46">
        <v>1915</v>
      </c>
      <c r="O125" s="44">
        <f>L125+N125</f>
        <v>2330</v>
      </c>
      <c r="P125" s="68"/>
      <c r="Q125" s="68">
        <v>2330</v>
      </c>
      <c r="R125" s="68" t="s">
        <v>58</v>
      </c>
      <c r="S125" s="67">
        <v>2024</v>
      </c>
      <c r="T125" s="45" t="str">
        <f>CONCATENATE(J125," ","(",S125,")")</f>
        <v>Courtepatte et al (2024)</v>
      </c>
      <c r="U125" s="45" t="str">
        <f>CONCATENATE(T125,G125)</f>
        <v>Courtepatte et al (2024)</v>
      </c>
      <c r="V125" s="67" t="s">
        <v>802</v>
      </c>
      <c r="W125" s="45" t="s">
        <v>60</v>
      </c>
      <c r="X125" s="68" t="s">
        <v>505</v>
      </c>
      <c r="Y125" s="68" t="s">
        <v>505</v>
      </c>
      <c r="Z125" s="68" t="s">
        <v>505</v>
      </c>
      <c r="AA125" s="68">
        <v>17</v>
      </c>
      <c r="AB125" s="45" t="str">
        <f>IF(AA125&lt;=$AA$145,"Low quality (≤12)","High quality (&gt;12)")</f>
        <v>High quality (&gt;12)</v>
      </c>
      <c r="AC125" s="45" t="s">
        <v>95</v>
      </c>
      <c r="AD125" s="45" t="s">
        <v>95</v>
      </c>
      <c r="AE125" s="45" t="s">
        <v>65</v>
      </c>
      <c r="AF125" s="68" t="s">
        <v>96</v>
      </c>
      <c r="AG125" s="68" t="s">
        <v>97</v>
      </c>
      <c r="AH125" s="45" t="s">
        <v>803</v>
      </c>
      <c r="AJ125" s="68" t="s">
        <v>1644</v>
      </c>
      <c r="AK125" s="45" t="s">
        <v>1729</v>
      </c>
      <c r="AM125" s="45" t="s">
        <v>102</v>
      </c>
      <c r="AN125" s="61"/>
      <c r="AO125" s="45" t="s">
        <v>75</v>
      </c>
      <c r="AP125" s="45" t="s">
        <v>75</v>
      </c>
      <c r="AQ125" s="61"/>
      <c r="AR125" s="45" t="s">
        <v>77</v>
      </c>
      <c r="AU125" s="45" t="s">
        <v>107</v>
      </c>
      <c r="AV125" s="45">
        <v>1</v>
      </c>
      <c r="AW125" s="69" t="s">
        <v>81</v>
      </c>
      <c r="AX125" s="69" t="s">
        <v>82</v>
      </c>
      <c r="AY125" s="70" t="s">
        <v>804</v>
      </c>
      <c r="AZ125" s="70">
        <v>1.71</v>
      </c>
      <c r="BA125" s="70">
        <v>0.96</v>
      </c>
      <c r="BB125" s="70">
        <v>3.08</v>
      </c>
      <c r="BC125" s="45" t="s">
        <v>84</v>
      </c>
      <c r="BD125" s="45" t="s">
        <v>85</v>
      </c>
      <c r="BE125" s="45" t="s">
        <v>86</v>
      </c>
      <c r="BF125" s="45" t="s">
        <v>87</v>
      </c>
      <c r="BG125" s="45" t="s">
        <v>88</v>
      </c>
      <c r="BH125" s="52">
        <f>(1-0.5^(SQRT(AZ125)))/(1-0.5^(SQRT(1/AZ125)))</f>
        <v>1.448664798725174</v>
      </c>
      <c r="BI125" s="52">
        <f>(1-0.5^(SQRT(BA125)))/(1-0.5^(SQRT(1/BA125)))</f>
        <v>0.972101449711258</v>
      </c>
      <c r="BJ125" s="52">
        <f>(1-0.5^(SQRT(BB125)))/(1-0.5^(SQRT(1/BB125)))</f>
        <v>2.1567404014849325</v>
      </c>
    </row>
    <row r="126" spans="1:64" s="45" customFormat="1" ht="21.65" customHeight="1" x14ac:dyDescent="0.35">
      <c r="A126" s="67">
        <v>108</v>
      </c>
      <c r="B126" s="67">
        <v>1</v>
      </c>
      <c r="C126" s="45" t="str">
        <f>CONCATENATE(A126,B126)</f>
        <v>1081</v>
      </c>
      <c r="D126" s="45" t="s">
        <v>805</v>
      </c>
      <c r="E126" s="45">
        <v>1</v>
      </c>
      <c r="G126" s="70" t="s">
        <v>1771</v>
      </c>
      <c r="I126" s="45" t="s">
        <v>56</v>
      </c>
      <c r="J126" s="67" t="s">
        <v>806</v>
      </c>
      <c r="K126" s="51" t="s">
        <v>1733</v>
      </c>
      <c r="L126" s="71">
        <v>3534</v>
      </c>
      <c r="M126" s="51" t="s">
        <v>1733</v>
      </c>
      <c r="N126" s="71">
        <v>71036</v>
      </c>
      <c r="O126" s="44">
        <f>L126+N126</f>
        <v>74570</v>
      </c>
      <c r="P126" s="61"/>
      <c r="Q126" s="61">
        <v>74570</v>
      </c>
      <c r="R126" s="61" t="s">
        <v>113</v>
      </c>
      <c r="S126" s="67">
        <v>2024</v>
      </c>
      <c r="T126" s="45" t="str">
        <f>CONCATENATE(J126," ","(",S126,")")</f>
        <v>Decker et al (2024)</v>
      </c>
      <c r="U126" s="45" t="str">
        <f>CONCATENATE(T126,G126)</f>
        <v>Decker et al (2024); Lung cancer</v>
      </c>
      <c r="V126" s="67" t="s">
        <v>807</v>
      </c>
      <c r="W126" s="45" t="s">
        <v>60</v>
      </c>
      <c r="X126" s="70" t="s">
        <v>505</v>
      </c>
      <c r="Y126" s="70" t="s">
        <v>505</v>
      </c>
      <c r="Z126" s="68" t="s">
        <v>505</v>
      </c>
      <c r="AA126" s="68">
        <v>15</v>
      </c>
      <c r="AB126" s="45" t="str">
        <f>IF(AA126&lt;=$AA$145,"Low quality (≤12)","High quality (&gt;12)")</f>
        <v>High quality (&gt;12)</v>
      </c>
      <c r="AC126" s="45" t="s">
        <v>95</v>
      </c>
      <c r="AD126" s="45" t="s">
        <v>95</v>
      </c>
      <c r="AE126" s="45" t="s">
        <v>65</v>
      </c>
      <c r="AF126" s="68" t="s">
        <v>96</v>
      </c>
      <c r="AG126" s="68" t="s">
        <v>97</v>
      </c>
      <c r="AH126" s="69" t="s">
        <v>808</v>
      </c>
      <c r="AJ126" s="70" t="s">
        <v>809</v>
      </c>
      <c r="AK126" s="70" t="s">
        <v>101</v>
      </c>
      <c r="AM126" s="45" t="s">
        <v>144</v>
      </c>
      <c r="AN126" s="70"/>
      <c r="AO126" s="45" t="s">
        <v>122</v>
      </c>
      <c r="AP126" s="45" t="s">
        <v>122</v>
      </c>
      <c r="AQ126" s="70"/>
      <c r="AR126" s="45" t="s">
        <v>77</v>
      </c>
      <c r="AU126" s="45" t="s">
        <v>107</v>
      </c>
      <c r="AV126" s="45">
        <v>1</v>
      </c>
      <c r="AW126" s="69" t="s">
        <v>81</v>
      </c>
      <c r="AX126" s="69" t="s">
        <v>82</v>
      </c>
      <c r="AY126" s="69" t="s">
        <v>810</v>
      </c>
      <c r="AZ126" s="70">
        <v>1.1000000000000001</v>
      </c>
      <c r="BA126" s="70">
        <v>1.0900000000000001</v>
      </c>
      <c r="BB126" s="70">
        <v>1.2</v>
      </c>
      <c r="BC126" s="45" t="s">
        <v>84</v>
      </c>
      <c r="BD126" s="45" t="s">
        <v>85</v>
      </c>
      <c r="BE126" s="45" t="s">
        <v>86</v>
      </c>
      <c r="BF126" s="45" t="s">
        <v>87</v>
      </c>
      <c r="BG126" s="45" t="s">
        <v>88</v>
      </c>
      <c r="BH126" s="52">
        <f>(1-0.5^(SQRT(AZ126)))/(1-0.5^(SQRT(1/AZ126)))</f>
        <v>1.0682876908390824</v>
      </c>
      <c r="BI126" s="52">
        <f>(1-0.5^(SQRT(BA126)))/(1-0.5^(SQRT(1/BA126)))</f>
        <v>1.0615485338275239</v>
      </c>
      <c r="BJ126" s="52">
        <f>(1-0.5^(SQRT(BB126)))/(1-0.5^(SQRT(1/BB126)))</f>
        <v>1.134653544128738</v>
      </c>
    </row>
    <row r="127" spans="1:64" s="45" customFormat="1" ht="21.65" customHeight="1" x14ac:dyDescent="0.35">
      <c r="A127" s="67">
        <v>108</v>
      </c>
      <c r="B127" s="67">
        <v>2</v>
      </c>
      <c r="C127" s="45" t="str">
        <f>CONCATENATE(A127,B127)</f>
        <v>1082</v>
      </c>
      <c r="D127" s="45" t="s">
        <v>811</v>
      </c>
      <c r="E127" s="45">
        <v>1</v>
      </c>
      <c r="G127" s="70" t="s">
        <v>1772</v>
      </c>
      <c r="I127" s="45" t="s">
        <v>56</v>
      </c>
      <c r="J127" s="67" t="s">
        <v>806</v>
      </c>
      <c r="K127" s="51" t="s">
        <v>1733</v>
      </c>
      <c r="L127" s="71">
        <v>1497</v>
      </c>
      <c r="M127" s="51" t="s">
        <v>1733</v>
      </c>
      <c r="N127" s="71">
        <v>27040</v>
      </c>
      <c r="O127" s="44">
        <f>L127+N127</f>
        <v>28537</v>
      </c>
      <c r="P127" s="61"/>
      <c r="Q127" s="61">
        <v>28537</v>
      </c>
      <c r="R127" s="61" t="s">
        <v>113</v>
      </c>
      <c r="S127" s="67">
        <v>2024</v>
      </c>
      <c r="T127" s="45" t="str">
        <f>CONCATENATE(J127," ","(",S127,")")</f>
        <v>Decker et al (2024)</v>
      </c>
      <c r="U127" s="45" t="str">
        <f>CONCATENATE(T127,G127)</f>
        <v>Decker et al (2024); Colorectal cancer</v>
      </c>
      <c r="V127" s="67" t="s">
        <v>807</v>
      </c>
      <c r="W127" s="45" t="s">
        <v>60</v>
      </c>
      <c r="X127" s="70" t="s">
        <v>505</v>
      </c>
      <c r="Y127" s="70" t="s">
        <v>505</v>
      </c>
      <c r="Z127" s="68" t="s">
        <v>505</v>
      </c>
      <c r="AA127" s="68">
        <v>15</v>
      </c>
      <c r="AB127" s="45" t="str">
        <f>IF(AA127&lt;=$AA$145,"Low quality (≤12)","High quality (&gt;12)")</f>
        <v>High quality (&gt;12)</v>
      </c>
      <c r="AC127" s="45" t="s">
        <v>95</v>
      </c>
      <c r="AD127" s="45" t="s">
        <v>95</v>
      </c>
      <c r="AE127" s="45" t="s">
        <v>65</v>
      </c>
      <c r="AF127" s="68" t="s">
        <v>96</v>
      </c>
      <c r="AG127" s="68" t="s">
        <v>97</v>
      </c>
      <c r="AH127" s="69" t="s">
        <v>808</v>
      </c>
      <c r="AJ127" s="70" t="s">
        <v>809</v>
      </c>
      <c r="AK127" s="70" t="s">
        <v>101</v>
      </c>
      <c r="AM127" s="45" t="s">
        <v>144</v>
      </c>
      <c r="AN127" s="70"/>
      <c r="AO127" s="45" t="s">
        <v>122</v>
      </c>
      <c r="AP127" s="45" t="s">
        <v>122</v>
      </c>
      <c r="AQ127" s="70"/>
      <c r="AR127" s="45" t="s">
        <v>77</v>
      </c>
      <c r="AU127" s="45" t="s">
        <v>107</v>
      </c>
      <c r="AV127" s="45">
        <v>1</v>
      </c>
      <c r="AW127" s="69" t="s">
        <v>81</v>
      </c>
      <c r="AX127" s="69" t="s">
        <v>82</v>
      </c>
      <c r="AY127" s="69" t="s">
        <v>810</v>
      </c>
      <c r="AZ127" s="70">
        <v>1.3</v>
      </c>
      <c r="BA127" s="70">
        <v>1.2</v>
      </c>
      <c r="BB127" s="70">
        <v>1.4</v>
      </c>
      <c r="BC127" s="45" t="s">
        <v>84</v>
      </c>
      <c r="BD127" s="45" t="s">
        <v>85</v>
      </c>
      <c r="BE127" s="45" t="s">
        <v>86</v>
      </c>
      <c r="BF127" s="45" t="s">
        <v>87</v>
      </c>
      <c r="BG127" s="45" t="s">
        <v>88</v>
      </c>
      <c r="BH127" s="52">
        <f>(1-0.5^(SQRT(AZ127)))/(1-0.5^(SQRT(1/AZ127)))</f>
        <v>1.1992701292249968</v>
      </c>
      <c r="BI127" s="52">
        <f>(1-0.5^(SQRT(BA127)))/(1-0.5^(SQRT(1/BA127)))</f>
        <v>1.134653544128738</v>
      </c>
      <c r="BJ127" s="52">
        <f>(1-0.5^(SQRT(BB127)))/(1-0.5^(SQRT(1/BB127)))</f>
        <v>1.2622823107790651</v>
      </c>
    </row>
    <row r="128" spans="1:64" s="45" customFormat="1" ht="21.65" customHeight="1" x14ac:dyDescent="0.35">
      <c r="A128" s="67">
        <v>108</v>
      </c>
      <c r="B128" s="67">
        <v>3</v>
      </c>
      <c r="C128" s="45" t="str">
        <f>CONCATENATE(A128,B128)</f>
        <v>1083</v>
      </c>
      <c r="D128" s="45" t="s">
        <v>812</v>
      </c>
      <c r="E128" s="45">
        <v>1</v>
      </c>
      <c r="G128" s="70" t="s">
        <v>1773</v>
      </c>
      <c r="I128" s="45" t="s">
        <v>56</v>
      </c>
      <c r="J128" s="67" t="s">
        <v>806</v>
      </c>
      <c r="K128" s="51" t="s">
        <v>1733</v>
      </c>
      <c r="L128" s="71">
        <v>325</v>
      </c>
      <c r="M128" s="51" t="s">
        <v>1733</v>
      </c>
      <c r="N128" s="71">
        <v>6053</v>
      </c>
      <c r="O128" s="44">
        <f>L128+N128</f>
        <v>6378</v>
      </c>
      <c r="P128" s="68"/>
      <c r="Q128" s="68">
        <v>6378</v>
      </c>
      <c r="R128" s="68" t="s">
        <v>58</v>
      </c>
      <c r="S128" s="67">
        <v>2024</v>
      </c>
      <c r="T128" s="45" t="str">
        <f>CONCATENATE(J128," ","(",S128,")")</f>
        <v>Decker et al (2024)</v>
      </c>
      <c r="U128" s="45" t="str">
        <f>CONCATENATE(T128,G128)</f>
        <v>Decker et al (2024); Breast cancer</v>
      </c>
      <c r="V128" s="67" t="s">
        <v>807</v>
      </c>
      <c r="W128" s="45" t="s">
        <v>60</v>
      </c>
      <c r="X128" s="70" t="s">
        <v>505</v>
      </c>
      <c r="Y128" s="70" t="s">
        <v>505</v>
      </c>
      <c r="Z128" s="68" t="s">
        <v>505</v>
      </c>
      <c r="AA128" s="68">
        <v>15</v>
      </c>
      <c r="AB128" s="45" t="str">
        <f>IF(AA128&lt;=$AA$145,"Low quality (≤12)","High quality (&gt;12)")</f>
        <v>High quality (&gt;12)</v>
      </c>
      <c r="AC128" s="45" t="s">
        <v>95</v>
      </c>
      <c r="AD128" s="45" t="s">
        <v>95</v>
      </c>
      <c r="AE128" s="45" t="s">
        <v>65</v>
      </c>
      <c r="AF128" s="68" t="s">
        <v>96</v>
      </c>
      <c r="AG128" s="68" t="s">
        <v>97</v>
      </c>
      <c r="AH128" s="69" t="s">
        <v>808</v>
      </c>
      <c r="AJ128" s="70" t="s">
        <v>809</v>
      </c>
      <c r="AK128" s="70" t="s">
        <v>101</v>
      </c>
      <c r="AM128" s="45" t="s">
        <v>144</v>
      </c>
      <c r="AN128" s="70"/>
      <c r="AO128" s="45" t="s">
        <v>122</v>
      </c>
      <c r="AP128" s="45" t="s">
        <v>122</v>
      </c>
      <c r="AQ128" s="70"/>
      <c r="AR128" s="45" t="s">
        <v>77</v>
      </c>
      <c r="AU128" s="45" t="s">
        <v>107</v>
      </c>
      <c r="AV128" s="45">
        <v>1</v>
      </c>
      <c r="AW128" s="69" t="s">
        <v>81</v>
      </c>
      <c r="AX128" s="69" t="s">
        <v>82</v>
      </c>
      <c r="AY128" s="69" t="s">
        <v>810</v>
      </c>
      <c r="AZ128" s="70">
        <v>1.2</v>
      </c>
      <c r="BA128" s="70">
        <v>0.8</v>
      </c>
      <c r="BB128" s="70">
        <v>1.8</v>
      </c>
      <c r="BC128" s="45" t="s">
        <v>84</v>
      </c>
      <c r="BD128" s="45" t="s">
        <v>85</v>
      </c>
      <c r="BE128" s="45" t="s">
        <v>86</v>
      </c>
      <c r="BF128" s="45" t="s">
        <v>87</v>
      </c>
      <c r="BG128" s="45" t="s">
        <v>88</v>
      </c>
      <c r="BH128" s="52">
        <f>(1-0.5^(SQRT(AZ128)))/(1-0.5^(SQRT(1/AZ128)))</f>
        <v>1.134653544128738</v>
      </c>
      <c r="BI128" s="52">
        <f>(1-0.5^(SQRT(BA128)))/(1-0.5^(SQRT(1/BA128)))</f>
        <v>0.85677257834328768</v>
      </c>
      <c r="BJ128" s="52">
        <f>(1-0.5^(SQRT(BB128)))/(1-0.5^(SQRT(1/BB128)))</f>
        <v>1.5005188281430941</v>
      </c>
    </row>
    <row r="129" spans="1:64" s="45" customFormat="1" ht="21.65" customHeight="1" x14ac:dyDescent="0.35">
      <c r="A129" s="67">
        <v>109</v>
      </c>
      <c r="B129" s="67">
        <v>1</v>
      </c>
      <c r="C129" s="45" t="str">
        <f>CONCATENATE(A129,B129)</f>
        <v>1091</v>
      </c>
      <c r="D129" s="45" t="s">
        <v>813</v>
      </c>
      <c r="E129" s="45">
        <v>1</v>
      </c>
      <c r="I129" s="45" t="s">
        <v>56</v>
      </c>
      <c r="J129" s="67" t="s">
        <v>806</v>
      </c>
      <c r="K129" s="46">
        <v>91</v>
      </c>
      <c r="L129" s="46">
        <v>998</v>
      </c>
      <c r="M129" s="46">
        <v>7917</v>
      </c>
      <c r="N129" s="46">
        <v>110269</v>
      </c>
      <c r="O129" s="44">
        <f>L129+N129</f>
        <v>111267</v>
      </c>
      <c r="P129" s="68"/>
      <c r="Q129" s="68">
        <v>111267</v>
      </c>
      <c r="R129" s="68" t="s">
        <v>163</v>
      </c>
      <c r="S129" s="67">
        <v>2023</v>
      </c>
      <c r="T129" s="45" t="str">
        <f>CONCATENATE(J129," ","(",S129,")")</f>
        <v>Decker et al (2023)</v>
      </c>
      <c r="U129" s="45" t="str">
        <f>CONCATENATE(T129,G129)</f>
        <v>Decker et al (2023)</v>
      </c>
      <c r="V129" s="67" t="s">
        <v>814</v>
      </c>
      <c r="W129" s="45" t="s">
        <v>60</v>
      </c>
      <c r="X129" s="68" t="s">
        <v>505</v>
      </c>
      <c r="Y129" s="68" t="s">
        <v>505</v>
      </c>
      <c r="Z129" s="68" t="s">
        <v>505</v>
      </c>
      <c r="AA129" s="68">
        <v>15</v>
      </c>
      <c r="AB129" s="45" t="str">
        <f>IF(AA129&lt;=$AA$145,"Low quality (≤12)","High quality (&gt;12)")</f>
        <v>High quality (&gt;12)</v>
      </c>
      <c r="AC129" s="45" t="s">
        <v>95</v>
      </c>
      <c r="AD129" s="45" t="s">
        <v>95</v>
      </c>
      <c r="AE129" s="45" t="s">
        <v>65</v>
      </c>
      <c r="AF129" s="68" t="s">
        <v>96</v>
      </c>
      <c r="AG129" s="68" t="s">
        <v>97</v>
      </c>
      <c r="AH129" s="69" t="s">
        <v>815</v>
      </c>
      <c r="AJ129" s="69" t="s">
        <v>816</v>
      </c>
      <c r="AK129" s="70" t="s">
        <v>101</v>
      </c>
      <c r="AM129" s="45" t="s">
        <v>102</v>
      </c>
      <c r="AN129" s="70"/>
      <c r="AO129" s="45" t="s">
        <v>122</v>
      </c>
      <c r="AP129" s="45" t="s">
        <v>122</v>
      </c>
      <c r="AQ129" s="70"/>
      <c r="AR129" s="45" t="s">
        <v>77</v>
      </c>
      <c r="AU129" s="45" t="s">
        <v>107</v>
      </c>
      <c r="AV129" s="45">
        <v>1</v>
      </c>
      <c r="AW129" s="70" t="s">
        <v>108</v>
      </c>
      <c r="AX129" s="69" t="s">
        <v>82</v>
      </c>
      <c r="AY129" s="70" t="s">
        <v>817</v>
      </c>
      <c r="AZ129" s="70">
        <v>1.27</v>
      </c>
      <c r="BA129" s="70">
        <v>1.02</v>
      </c>
      <c r="BB129" s="70">
        <v>1.58</v>
      </c>
      <c r="BC129" s="45" t="s">
        <v>84</v>
      </c>
      <c r="BD129" s="45" t="s">
        <v>85</v>
      </c>
      <c r="BE129" s="45" t="s">
        <v>86</v>
      </c>
      <c r="BF129" s="45" t="s">
        <v>87</v>
      </c>
      <c r="BG129" s="45" t="s">
        <v>467</v>
      </c>
      <c r="BH129" s="65">
        <v>1.27</v>
      </c>
      <c r="BI129" s="65">
        <v>1.02</v>
      </c>
      <c r="BJ129" s="65">
        <v>1.58</v>
      </c>
    </row>
    <row r="130" spans="1:64" s="45" customFormat="1" ht="21.65" customHeight="1" x14ac:dyDescent="0.35">
      <c r="A130" s="67">
        <v>112</v>
      </c>
      <c r="B130" s="67">
        <v>1</v>
      </c>
      <c r="C130" s="45" t="str">
        <f>CONCATENATE(A130,B130)</f>
        <v>1121</v>
      </c>
      <c r="D130" s="45" t="s">
        <v>216</v>
      </c>
      <c r="E130" s="45">
        <v>1</v>
      </c>
      <c r="I130" s="45" t="s">
        <v>56</v>
      </c>
      <c r="J130" s="67" t="s">
        <v>217</v>
      </c>
      <c r="K130" s="46">
        <v>51</v>
      </c>
      <c r="L130" s="46">
        <v>637</v>
      </c>
      <c r="M130" s="46">
        <v>297</v>
      </c>
      <c r="N130" s="46">
        <v>6625</v>
      </c>
      <c r="O130" s="44">
        <f>L130+N130</f>
        <v>7262</v>
      </c>
      <c r="P130" s="68"/>
      <c r="Q130" s="68">
        <v>7262</v>
      </c>
      <c r="R130" s="68" t="s">
        <v>58</v>
      </c>
      <c r="S130" s="67">
        <v>2023</v>
      </c>
      <c r="T130" s="45" t="str">
        <f>CONCATENATE(J130," ","(",S130,")")</f>
        <v>Gaber et al (2023)</v>
      </c>
      <c r="U130" s="45" t="str">
        <f>CONCATENATE(T130,G130)</f>
        <v>Gaber et al (2023)</v>
      </c>
      <c r="V130" s="67" t="s">
        <v>218</v>
      </c>
      <c r="W130" s="45" t="s">
        <v>60</v>
      </c>
      <c r="X130" s="70" t="s">
        <v>203</v>
      </c>
      <c r="Y130" s="70" t="s">
        <v>152</v>
      </c>
      <c r="Z130" s="70" t="s">
        <v>117</v>
      </c>
      <c r="AA130" s="68">
        <v>18</v>
      </c>
      <c r="AB130" s="45" t="str">
        <f>IF(AA130&lt;=$AA$145,"Low quality (≤12)","High quality (&gt;12)")</f>
        <v>High quality (&gt;12)</v>
      </c>
      <c r="AC130" s="45" t="s">
        <v>95</v>
      </c>
      <c r="AD130" s="45" t="s">
        <v>95</v>
      </c>
      <c r="AE130" s="45" t="s">
        <v>65</v>
      </c>
      <c r="AF130" s="68" t="s">
        <v>96</v>
      </c>
      <c r="AG130" s="68" t="s">
        <v>97</v>
      </c>
      <c r="AH130" s="69" t="s">
        <v>219</v>
      </c>
      <c r="AJ130" s="70" t="s">
        <v>220</v>
      </c>
      <c r="AK130" s="70" t="s">
        <v>101</v>
      </c>
      <c r="AM130" s="45" t="s">
        <v>102</v>
      </c>
      <c r="AN130" s="70"/>
      <c r="AO130" s="45" t="s">
        <v>122</v>
      </c>
      <c r="AP130" s="45" t="s">
        <v>122</v>
      </c>
      <c r="AQ130" s="70"/>
      <c r="AR130" s="45" t="s">
        <v>77</v>
      </c>
      <c r="AU130" s="45" t="s">
        <v>107</v>
      </c>
      <c r="AV130" s="45">
        <v>1</v>
      </c>
      <c r="AW130" s="69" t="s">
        <v>81</v>
      </c>
      <c r="AX130" s="69" t="s">
        <v>82</v>
      </c>
      <c r="AY130" s="69" t="s">
        <v>178</v>
      </c>
      <c r="AZ130" s="70">
        <v>1.27</v>
      </c>
      <c r="BA130" s="70">
        <v>0.91</v>
      </c>
      <c r="BB130" s="70">
        <v>1.78</v>
      </c>
      <c r="BC130" s="45" t="s">
        <v>84</v>
      </c>
      <c r="BD130" s="45" t="s">
        <v>85</v>
      </c>
      <c r="BE130" s="45" t="s">
        <v>86</v>
      </c>
      <c r="BF130" s="45" t="s">
        <v>87</v>
      </c>
      <c r="BG130" s="45" t="s">
        <v>88</v>
      </c>
      <c r="BH130" s="52">
        <f>(1-0.5^(SQRT(AZ130)))/(1-0.5^(SQRT(1/AZ130)))</f>
        <v>1.1800597450069048</v>
      </c>
      <c r="BI130" s="52">
        <f>(1-0.5^(SQRT(BA130)))/(1-0.5^(SQRT(1/BA130)))</f>
        <v>0.9367259722030612</v>
      </c>
      <c r="BJ130" s="52">
        <f>(1-0.5^(SQRT(BB130)))/(1-0.5^(SQRT(1/BB130)))</f>
        <v>1.4890764297720045</v>
      </c>
    </row>
    <row r="131" spans="1:64" s="45" customFormat="1" ht="21.65" customHeight="1" x14ac:dyDescent="0.35">
      <c r="A131" s="67">
        <v>115</v>
      </c>
      <c r="B131" s="67">
        <v>1</v>
      </c>
      <c r="C131" s="45" t="str">
        <f>CONCATENATE(A131,B131)</f>
        <v>1151</v>
      </c>
      <c r="D131" s="45" t="s">
        <v>818</v>
      </c>
      <c r="E131" s="45">
        <v>1</v>
      </c>
      <c r="I131" s="45" t="s">
        <v>56</v>
      </c>
      <c r="J131" s="67" t="s">
        <v>819</v>
      </c>
      <c r="K131" s="51" t="s">
        <v>1733</v>
      </c>
      <c r="L131" s="46">
        <v>46561</v>
      </c>
      <c r="M131" s="51" t="s">
        <v>1733</v>
      </c>
      <c r="N131" s="46">
        <v>789800</v>
      </c>
      <c r="O131" s="44">
        <f>L131+N131</f>
        <v>836361</v>
      </c>
      <c r="P131" s="61"/>
      <c r="Q131" s="72">
        <v>836361</v>
      </c>
      <c r="R131" s="61" t="s">
        <v>171</v>
      </c>
      <c r="S131" s="67">
        <v>2024</v>
      </c>
      <c r="T131" s="45" t="str">
        <f>CONCATENATE(J131," ","(",S131,")")</f>
        <v>Koyama et al (2024)</v>
      </c>
      <c r="U131" s="45" t="str">
        <f>CONCATENATE(T131,G131)</f>
        <v>Koyama et al (2024)</v>
      </c>
      <c r="V131" s="67" t="s">
        <v>820</v>
      </c>
      <c r="W131" s="45" t="s">
        <v>60</v>
      </c>
      <c r="X131" s="70" t="s">
        <v>505</v>
      </c>
      <c r="Y131" s="70" t="s">
        <v>505</v>
      </c>
      <c r="Z131" s="68" t="s">
        <v>505</v>
      </c>
      <c r="AA131" s="68">
        <v>18</v>
      </c>
      <c r="AB131" s="45" t="str">
        <f>IF(AA131&lt;=$AA$145,"Low quality (≤12)","High quality (&gt;12)")</f>
        <v>High quality (&gt;12)</v>
      </c>
      <c r="AC131" s="45" t="s">
        <v>95</v>
      </c>
      <c r="AD131" s="45" t="s">
        <v>95</v>
      </c>
      <c r="AE131" s="45" t="s">
        <v>65</v>
      </c>
      <c r="AF131" s="68" t="s">
        <v>96</v>
      </c>
      <c r="AG131" s="68" t="s">
        <v>97</v>
      </c>
      <c r="AH131" s="69" t="s">
        <v>821</v>
      </c>
      <c r="AJ131" s="70" t="s">
        <v>822</v>
      </c>
      <c r="AK131" s="70" t="s">
        <v>101</v>
      </c>
      <c r="AM131" s="45" t="s">
        <v>144</v>
      </c>
      <c r="AN131" s="70"/>
      <c r="AO131" s="45" t="s">
        <v>122</v>
      </c>
      <c r="AP131" s="45" t="s">
        <v>122</v>
      </c>
      <c r="AQ131" s="70"/>
      <c r="AR131" s="45" t="s">
        <v>77</v>
      </c>
      <c r="AU131" s="45" t="s">
        <v>107</v>
      </c>
      <c r="AV131" s="45">
        <v>1</v>
      </c>
      <c r="AW131" s="69" t="s">
        <v>81</v>
      </c>
      <c r="AX131" s="69" t="s">
        <v>82</v>
      </c>
      <c r="AY131" s="70" t="s">
        <v>823</v>
      </c>
      <c r="AZ131" s="70">
        <v>1.0900000000000001</v>
      </c>
      <c r="BA131" s="70">
        <v>1.07</v>
      </c>
      <c r="BB131" s="70">
        <v>1.1100000000000001</v>
      </c>
      <c r="BC131" s="45" t="s">
        <v>84</v>
      </c>
      <c r="BD131" s="45" t="s">
        <v>85</v>
      </c>
      <c r="BE131" s="45" t="s">
        <v>86</v>
      </c>
      <c r="BF131" s="45" t="s">
        <v>87</v>
      </c>
      <c r="BG131" s="45" t="s">
        <v>88</v>
      </c>
      <c r="BH131" s="52">
        <f>(1-0.5^(SQRT(AZ131)))/(1-0.5^(SQRT(1/AZ131)))</f>
        <v>1.0615485338275239</v>
      </c>
      <c r="BI131" s="52">
        <f>(1-0.5^(SQRT(BA131)))/(1-0.5^(SQRT(1/BA131)))</f>
        <v>1.0480118900188609</v>
      </c>
      <c r="BJ131" s="52">
        <f>(1-0.5^(SQRT(BB131)))/(1-0.5^(SQRT(1/BB131)))</f>
        <v>1.0750076592279125</v>
      </c>
    </row>
    <row r="132" spans="1:64" s="45" customFormat="1" ht="21.65" customHeight="1" x14ac:dyDescent="0.35">
      <c r="A132" s="67">
        <v>119</v>
      </c>
      <c r="B132" s="67">
        <v>1</v>
      </c>
      <c r="C132" s="45" t="str">
        <f>CONCATENATE(A132,B132)</f>
        <v>1191</v>
      </c>
      <c r="D132" s="45" t="s">
        <v>824</v>
      </c>
      <c r="E132" s="45">
        <v>1</v>
      </c>
      <c r="I132" s="45" t="s">
        <v>56</v>
      </c>
      <c r="J132" s="67" t="s">
        <v>825</v>
      </c>
      <c r="K132" s="46">
        <v>31</v>
      </c>
      <c r="L132" s="46">
        <v>632</v>
      </c>
      <c r="M132" s="46">
        <v>464</v>
      </c>
      <c r="N132" s="46">
        <v>7818</v>
      </c>
      <c r="O132" s="44">
        <f>L132+N132</f>
        <v>8450</v>
      </c>
      <c r="P132" s="61"/>
      <c r="Q132" s="61">
        <v>8450</v>
      </c>
      <c r="R132" s="61" t="s">
        <v>58</v>
      </c>
      <c r="S132" s="67">
        <v>2024</v>
      </c>
      <c r="T132" s="45" t="str">
        <f>CONCATENATE(J132," ","(",S132,")")</f>
        <v>Park et al (2024)</v>
      </c>
      <c r="U132" s="45" t="str">
        <f>CONCATENATE(T132,G132)</f>
        <v>Park et al (2024)</v>
      </c>
      <c r="V132" s="67" t="s">
        <v>826</v>
      </c>
      <c r="W132" s="45" t="s">
        <v>60</v>
      </c>
      <c r="X132" s="70" t="s">
        <v>505</v>
      </c>
      <c r="Y132" s="70" t="s">
        <v>505</v>
      </c>
      <c r="Z132" s="68" t="s">
        <v>505</v>
      </c>
      <c r="AA132" s="68">
        <v>18</v>
      </c>
      <c r="AB132" s="45" t="str">
        <f>IF(AA132&lt;=$AA$145,"Low quality (≤12)","High quality (&gt;12)")</f>
        <v>High quality (&gt;12)</v>
      </c>
      <c r="AC132" s="45" t="s">
        <v>95</v>
      </c>
      <c r="AD132" s="45" t="s">
        <v>95</v>
      </c>
      <c r="AE132" s="45" t="s">
        <v>65</v>
      </c>
      <c r="AF132" s="68" t="s">
        <v>96</v>
      </c>
      <c r="AG132" s="68" t="s">
        <v>97</v>
      </c>
      <c r="AH132" s="69" t="s">
        <v>827</v>
      </c>
      <c r="AJ132" s="70" t="s">
        <v>828</v>
      </c>
      <c r="AK132" s="70" t="s">
        <v>101</v>
      </c>
      <c r="AM132" s="45" t="s">
        <v>102</v>
      </c>
      <c r="AN132" s="70"/>
      <c r="AO132" s="45" t="s">
        <v>122</v>
      </c>
      <c r="AP132" s="45" t="s">
        <v>122</v>
      </c>
      <c r="AQ132" s="70"/>
      <c r="AR132" s="45" t="s">
        <v>77</v>
      </c>
      <c r="AS132" s="45" t="s">
        <v>829</v>
      </c>
      <c r="AT132" s="45" t="s">
        <v>830</v>
      </c>
      <c r="AU132" s="45" t="s">
        <v>80</v>
      </c>
      <c r="AV132" s="45">
        <v>1</v>
      </c>
      <c r="AW132" s="70" t="s">
        <v>108</v>
      </c>
      <c r="AX132" s="69" t="s">
        <v>82</v>
      </c>
      <c r="AY132" s="69" t="s">
        <v>831</v>
      </c>
      <c r="AZ132" s="70">
        <v>1.93</v>
      </c>
      <c r="BA132" s="70">
        <v>1.1000000000000001</v>
      </c>
      <c r="BB132" s="70">
        <v>3.36</v>
      </c>
      <c r="BC132" s="45" t="s">
        <v>84</v>
      </c>
      <c r="BD132" s="45" t="s">
        <v>85</v>
      </c>
      <c r="BE132" s="45" t="s">
        <v>86</v>
      </c>
      <c r="BF132" s="45" t="s">
        <v>87</v>
      </c>
      <c r="BG132" s="45" t="s">
        <v>467</v>
      </c>
      <c r="BH132" s="65">
        <v>1.93</v>
      </c>
      <c r="BI132" s="65">
        <v>1.1000000000000001</v>
      </c>
      <c r="BJ132" s="65">
        <v>3.36</v>
      </c>
    </row>
    <row r="133" spans="1:64" s="74" customFormat="1" ht="19" customHeight="1" x14ac:dyDescent="0.35">
      <c r="A133" s="73">
        <v>120</v>
      </c>
      <c r="B133" s="73">
        <v>1</v>
      </c>
      <c r="C133" s="74" t="str">
        <f>CONCATENATE(A133,B133)</f>
        <v>1201</v>
      </c>
      <c r="D133" s="74" t="s">
        <v>451</v>
      </c>
      <c r="E133" s="74">
        <v>1</v>
      </c>
      <c r="I133" s="74" t="s">
        <v>56</v>
      </c>
      <c r="J133" s="73" t="s">
        <v>452</v>
      </c>
      <c r="K133" s="46">
        <v>17</v>
      </c>
      <c r="L133" s="46">
        <v>640</v>
      </c>
      <c r="M133" s="46">
        <v>46</v>
      </c>
      <c r="N133" s="46">
        <v>6400</v>
      </c>
      <c r="O133" s="44">
        <f>L133+N133</f>
        <v>7040</v>
      </c>
      <c r="P133" s="75"/>
      <c r="Q133" s="75">
        <v>7040</v>
      </c>
      <c r="R133" s="68" t="s">
        <v>58</v>
      </c>
      <c r="S133" s="73">
        <v>2024</v>
      </c>
      <c r="T133" s="74" t="str">
        <f>CONCATENATE(J133," ","(",S133,")")</f>
        <v>Richard et al (2024)</v>
      </c>
      <c r="U133" s="74" t="str">
        <f>CONCATENATE(T133,G133)</f>
        <v>Richard et al (2024)</v>
      </c>
      <c r="V133" s="73" t="s">
        <v>453</v>
      </c>
      <c r="W133" s="74" t="s">
        <v>60</v>
      </c>
      <c r="X133" s="76" t="s">
        <v>365</v>
      </c>
      <c r="Y133" s="76" t="s">
        <v>365</v>
      </c>
      <c r="Z133" s="76" t="s">
        <v>365</v>
      </c>
      <c r="AA133" s="75">
        <v>18</v>
      </c>
      <c r="AB133" s="74" t="str">
        <f>IF(AA133&lt;=$AA$145,"Low quality (≤12)","High quality (&gt;12)")</f>
        <v>High quality (&gt;12)</v>
      </c>
      <c r="AC133" s="74" t="s">
        <v>95</v>
      </c>
      <c r="AD133" s="74" t="s">
        <v>95</v>
      </c>
      <c r="AE133" s="74" t="s">
        <v>65</v>
      </c>
      <c r="AF133" s="75" t="s">
        <v>66</v>
      </c>
      <c r="AG133" s="75" t="s">
        <v>67</v>
      </c>
      <c r="AH133" s="76"/>
      <c r="AJ133" s="77" t="s">
        <v>454</v>
      </c>
      <c r="AK133" s="74" t="s">
        <v>155</v>
      </c>
      <c r="AM133" s="74" t="s">
        <v>102</v>
      </c>
      <c r="AN133" s="76"/>
      <c r="AO133" s="74" t="s">
        <v>439</v>
      </c>
      <c r="AP133" s="74" t="s">
        <v>75</v>
      </c>
      <c r="AQ133" s="76"/>
      <c r="AR133" s="74" t="s">
        <v>177</v>
      </c>
      <c r="AU133" s="74" t="s">
        <v>107</v>
      </c>
      <c r="AV133" s="74">
        <v>1</v>
      </c>
      <c r="AW133" s="77" t="s">
        <v>81</v>
      </c>
      <c r="AX133" s="77" t="s">
        <v>82</v>
      </c>
      <c r="AY133" s="76" t="s">
        <v>455</v>
      </c>
      <c r="AZ133" s="76">
        <v>2.2000000000000002</v>
      </c>
      <c r="BA133" s="76">
        <v>1.21</v>
      </c>
      <c r="BB133" s="76">
        <v>3.99</v>
      </c>
      <c r="BC133" s="74" t="s">
        <v>84</v>
      </c>
      <c r="BD133" s="74" t="s">
        <v>85</v>
      </c>
      <c r="BE133" s="74" t="s">
        <v>86</v>
      </c>
      <c r="BF133" s="74" t="s">
        <v>87</v>
      </c>
      <c r="BG133" s="74" t="s">
        <v>88</v>
      </c>
      <c r="BH133" s="78">
        <f>(1-0.5^(SQRT(AZ133)))/(1-0.5^(SQRT(1/AZ133)))</f>
        <v>1.7205474267022658</v>
      </c>
      <c r="BI133" s="78">
        <f>(1-0.5^(SQRT(BA133)))/(1-0.5^(SQRT(1/BA133)))</f>
        <v>1.1411913362311108</v>
      </c>
      <c r="BJ133" s="79">
        <f>(1-0.5^(SQRT(BB133)))/(1-0.5^(SQRT(1/BB133)))</f>
        <v>2.5565006358170668</v>
      </c>
    </row>
    <row r="134" spans="1:64" s="45" customFormat="1" ht="15.5" customHeight="1" x14ac:dyDescent="0.35">
      <c r="A134" s="45">
        <v>126</v>
      </c>
      <c r="B134" s="45">
        <v>1</v>
      </c>
      <c r="C134" s="45" t="str">
        <f>CONCATENATE(A134,B134)</f>
        <v>1261</v>
      </c>
      <c r="D134" s="45">
        <v>1261</v>
      </c>
      <c r="E134" s="45">
        <v>1</v>
      </c>
      <c r="G134" s="45" t="s">
        <v>1648</v>
      </c>
      <c r="I134" s="45" t="s">
        <v>180</v>
      </c>
      <c r="J134" s="45" t="s">
        <v>1640</v>
      </c>
      <c r="K134" s="53">
        <v>14</v>
      </c>
      <c r="L134" s="53">
        <v>341</v>
      </c>
      <c r="M134" s="51" t="s">
        <v>1733</v>
      </c>
      <c r="N134" s="56">
        <v>4793800</v>
      </c>
      <c r="O134" s="44">
        <f>L134+N134</f>
        <v>4794141</v>
      </c>
      <c r="P134" s="45" t="s">
        <v>1767</v>
      </c>
      <c r="Q134" s="45">
        <v>4794141</v>
      </c>
      <c r="R134" s="45" t="s">
        <v>1776</v>
      </c>
      <c r="S134" s="49">
        <v>1999</v>
      </c>
      <c r="T134" s="74" t="str">
        <f>CONCATENATE(J134," ","(",S134,")")</f>
        <v>Shaw et al (1999)</v>
      </c>
      <c r="U134" s="74" t="str">
        <f>CONCATENATE(T134,G134)</f>
        <v>Shaw et al (1999): Males aged 16-29 - rough sleepers  vs gen popn</v>
      </c>
      <c r="V134" s="49" t="s">
        <v>1641</v>
      </c>
      <c r="W134" s="45" t="s">
        <v>60</v>
      </c>
      <c r="X134" s="45" t="s">
        <v>223</v>
      </c>
      <c r="Y134" s="45" t="s">
        <v>152</v>
      </c>
      <c r="Z134" s="70" t="s">
        <v>117</v>
      </c>
      <c r="AA134" s="45">
        <v>6</v>
      </c>
      <c r="AB134" s="45" t="str">
        <f>IF(AA134&lt;=$AA$145,"Low quality (≤12)","High quality (&gt;12)")</f>
        <v>Low quality (≤12)</v>
      </c>
      <c r="AC134" s="45" t="s">
        <v>95</v>
      </c>
      <c r="AD134" s="45" t="s">
        <v>95</v>
      </c>
      <c r="AE134" s="45" t="s">
        <v>65</v>
      </c>
      <c r="AF134" s="45" t="s">
        <v>97</v>
      </c>
      <c r="AG134" s="45" t="s">
        <v>97</v>
      </c>
      <c r="AH134" s="45" t="s">
        <v>119</v>
      </c>
      <c r="AI134" s="45" t="s">
        <v>119</v>
      </c>
      <c r="AJ134" s="45" t="s">
        <v>1642</v>
      </c>
      <c r="AK134" s="45" t="s">
        <v>71</v>
      </c>
      <c r="AM134" s="45" t="s">
        <v>102</v>
      </c>
      <c r="AO134" s="45" t="s">
        <v>1655</v>
      </c>
      <c r="AP134" s="45" t="s">
        <v>1655</v>
      </c>
      <c r="AQ134" s="45" t="s">
        <v>177</v>
      </c>
      <c r="AR134" s="45" t="s">
        <v>177</v>
      </c>
      <c r="AT134" s="48" t="s">
        <v>106</v>
      </c>
      <c r="AU134" s="45" t="s">
        <v>107</v>
      </c>
      <c r="AV134" s="45">
        <v>1</v>
      </c>
      <c r="AW134" s="45" t="s">
        <v>158</v>
      </c>
      <c r="AX134" s="74" t="s">
        <v>82</v>
      </c>
      <c r="AY134" s="45" t="s">
        <v>178</v>
      </c>
      <c r="AZ134" s="80">
        <v>37.299999999999997</v>
      </c>
      <c r="BA134" s="80">
        <v>20.38</v>
      </c>
      <c r="BB134" s="80">
        <v>62.63</v>
      </c>
      <c r="BC134" s="81" t="s">
        <v>158</v>
      </c>
      <c r="BD134" s="81" t="s">
        <v>158</v>
      </c>
      <c r="BE134" s="81" t="s">
        <v>86</v>
      </c>
      <c r="BF134" s="81" t="s">
        <v>87</v>
      </c>
      <c r="BG134" s="82" t="s">
        <v>82</v>
      </c>
      <c r="BH134" s="50">
        <v>37.299999999999997</v>
      </c>
      <c r="BI134" s="50">
        <v>20.38</v>
      </c>
      <c r="BJ134" s="50">
        <v>62.63</v>
      </c>
    </row>
    <row r="135" spans="1:64" s="45" customFormat="1" ht="15.5" customHeight="1" x14ac:dyDescent="0.35">
      <c r="A135" s="45">
        <v>126</v>
      </c>
      <c r="B135" s="45">
        <v>2</v>
      </c>
      <c r="C135" s="45" t="str">
        <f>CONCATENATE(A135,B135)</f>
        <v>1262</v>
      </c>
      <c r="D135" s="45">
        <v>1262</v>
      </c>
      <c r="E135" s="45">
        <v>1</v>
      </c>
      <c r="G135" s="45" t="s">
        <v>1647</v>
      </c>
      <c r="I135" s="45" t="s">
        <v>180</v>
      </c>
      <c r="J135" s="45" t="s">
        <v>1640</v>
      </c>
      <c r="K135" s="53">
        <v>21</v>
      </c>
      <c r="L135" s="53">
        <v>292</v>
      </c>
      <c r="M135" s="51" t="s">
        <v>1733</v>
      </c>
      <c r="N135" s="56">
        <v>4773400</v>
      </c>
      <c r="O135" s="44">
        <f>L135+N135</f>
        <v>4773692</v>
      </c>
      <c r="P135" s="45" t="s">
        <v>1767</v>
      </c>
      <c r="Q135" s="45">
        <v>4773692</v>
      </c>
      <c r="R135" s="45" t="s">
        <v>1776</v>
      </c>
      <c r="S135" s="49">
        <v>1999</v>
      </c>
      <c r="T135" s="74" t="str">
        <f>CONCATENATE(J135," ","(",S135,")")</f>
        <v>Shaw et al (1999)</v>
      </c>
      <c r="U135" s="74" t="str">
        <f>CONCATENATE(T135,G135)</f>
        <v>Shaw et al (1999): Males aged 30-44 - rough sleepers  vs gen popn</v>
      </c>
      <c r="V135" s="49" t="s">
        <v>1641</v>
      </c>
      <c r="W135" s="45" t="s">
        <v>60</v>
      </c>
      <c r="X135" s="45" t="s">
        <v>223</v>
      </c>
      <c r="Y135" s="45" t="s">
        <v>152</v>
      </c>
      <c r="Z135" s="70" t="s">
        <v>117</v>
      </c>
      <c r="AA135" s="45">
        <v>6</v>
      </c>
      <c r="AB135" s="45" t="str">
        <f>IF(AA135&lt;=$AA$145,"Low quality (≤12)","High quality (&gt;12)")</f>
        <v>Low quality (≤12)</v>
      </c>
      <c r="AC135" s="45" t="s">
        <v>95</v>
      </c>
      <c r="AD135" s="45" t="s">
        <v>95</v>
      </c>
      <c r="AE135" s="45" t="s">
        <v>65</v>
      </c>
      <c r="AF135" s="45" t="s">
        <v>97</v>
      </c>
      <c r="AG135" s="45" t="s">
        <v>97</v>
      </c>
      <c r="AH135" s="45" t="s">
        <v>119</v>
      </c>
      <c r="AI135" s="45" t="s">
        <v>119</v>
      </c>
      <c r="AJ135" s="45" t="s">
        <v>1642</v>
      </c>
      <c r="AK135" s="45" t="s">
        <v>71</v>
      </c>
      <c r="AM135" s="45" t="s">
        <v>102</v>
      </c>
      <c r="AO135" s="45" t="s">
        <v>1655</v>
      </c>
      <c r="AP135" s="45" t="s">
        <v>1655</v>
      </c>
      <c r="AQ135" s="45" t="s">
        <v>177</v>
      </c>
      <c r="AR135" s="45" t="s">
        <v>177</v>
      </c>
      <c r="AT135" s="48" t="s">
        <v>106</v>
      </c>
      <c r="AU135" s="45" t="s">
        <v>107</v>
      </c>
      <c r="AV135" s="45">
        <v>1</v>
      </c>
      <c r="AW135" s="45" t="s">
        <v>158</v>
      </c>
      <c r="AX135" s="74" t="s">
        <v>82</v>
      </c>
      <c r="AY135" s="45" t="s">
        <v>178</v>
      </c>
      <c r="AZ135" s="80">
        <v>31.27</v>
      </c>
      <c r="BA135" s="80">
        <v>19.350000000000001</v>
      </c>
      <c r="BB135" s="80">
        <v>47.8</v>
      </c>
      <c r="BC135" s="81" t="s">
        <v>158</v>
      </c>
      <c r="BD135" s="81" t="s">
        <v>158</v>
      </c>
      <c r="BE135" s="81" t="s">
        <v>86</v>
      </c>
      <c r="BF135" s="81" t="s">
        <v>87</v>
      </c>
      <c r="BG135" s="82" t="s">
        <v>82</v>
      </c>
      <c r="BH135" s="50">
        <v>31.27</v>
      </c>
      <c r="BI135" s="50">
        <v>19.350000000000001</v>
      </c>
      <c r="BJ135" s="50">
        <v>47.8</v>
      </c>
    </row>
    <row r="136" spans="1:64" s="45" customFormat="1" ht="15.5" customHeight="1" x14ac:dyDescent="0.35">
      <c r="A136" s="45">
        <v>126</v>
      </c>
      <c r="B136" s="45">
        <v>3</v>
      </c>
      <c r="C136" s="45" t="str">
        <f>CONCATENATE(A136,B136)</f>
        <v>1263</v>
      </c>
      <c r="D136" s="45">
        <v>1263</v>
      </c>
      <c r="E136" s="45">
        <v>1</v>
      </c>
      <c r="G136" s="45" t="s">
        <v>1646</v>
      </c>
      <c r="I136" s="45" t="s">
        <v>180</v>
      </c>
      <c r="J136" s="45" t="s">
        <v>1640</v>
      </c>
      <c r="K136" s="53">
        <v>32</v>
      </c>
      <c r="L136" s="53">
        <v>203</v>
      </c>
      <c r="M136" s="51" t="s">
        <v>1733</v>
      </c>
      <c r="N136" s="56">
        <v>4820000</v>
      </c>
      <c r="O136" s="44">
        <f>L136+N136</f>
        <v>4820203</v>
      </c>
      <c r="P136" s="45" t="s">
        <v>1767</v>
      </c>
      <c r="Q136" s="45">
        <v>4820203</v>
      </c>
      <c r="R136" s="45" t="s">
        <v>1776</v>
      </c>
      <c r="S136" s="49">
        <v>1999</v>
      </c>
      <c r="T136" s="74" t="str">
        <f>CONCATENATE(J136," ","(",S136,")")</f>
        <v>Shaw et al (1999)</v>
      </c>
      <c r="U136" s="74" t="str">
        <f>CONCATENATE(T136,G136)</f>
        <v>Shaw et al (1999): Males aged 45-64 - rough sleepers  vs gen popn</v>
      </c>
      <c r="V136" s="49" t="s">
        <v>1641</v>
      </c>
      <c r="W136" s="45" t="s">
        <v>60</v>
      </c>
      <c r="X136" s="45" t="s">
        <v>223</v>
      </c>
      <c r="Y136" s="45" t="s">
        <v>152</v>
      </c>
      <c r="Z136" s="70" t="s">
        <v>117</v>
      </c>
      <c r="AA136" s="45">
        <v>6</v>
      </c>
      <c r="AB136" s="45" t="str">
        <f>IF(AA136&lt;=$AA$145,"Low quality (≤12)","High quality (&gt;12)")</f>
        <v>Low quality (≤12)</v>
      </c>
      <c r="AC136" s="45" t="s">
        <v>95</v>
      </c>
      <c r="AD136" s="45" t="s">
        <v>95</v>
      </c>
      <c r="AE136" s="45" t="s">
        <v>65</v>
      </c>
      <c r="AF136" s="45" t="s">
        <v>97</v>
      </c>
      <c r="AG136" s="45" t="s">
        <v>97</v>
      </c>
      <c r="AH136" s="45" t="s">
        <v>119</v>
      </c>
      <c r="AI136" s="45" t="s">
        <v>119</v>
      </c>
      <c r="AJ136" s="45" t="s">
        <v>1642</v>
      </c>
      <c r="AK136" s="45" t="s">
        <v>71</v>
      </c>
      <c r="AM136" s="45" t="s">
        <v>102</v>
      </c>
      <c r="AO136" s="45" t="s">
        <v>1655</v>
      </c>
      <c r="AP136" s="45" t="s">
        <v>1655</v>
      </c>
      <c r="AQ136" s="45" t="s">
        <v>177</v>
      </c>
      <c r="AR136" s="45" t="s">
        <v>177</v>
      </c>
      <c r="AT136" s="48" t="s">
        <v>106</v>
      </c>
      <c r="AU136" s="45" t="s">
        <v>107</v>
      </c>
      <c r="AV136" s="45">
        <v>1</v>
      </c>
      <c r="AW136" s="45" t="s">
        <v>158</v>
      </c>
      <c r="AX136" s="74" t="s">
        <v>82</v>
      </c>
      <c r="AY136" s="45" t="s">
        <v>178</v>
      </c>
      <c r="AZ136" s="80">
        <v>20.74</v>
      </c>
      <c r="BA136" s="80">
        <v>14.18</v>
      </c>
      <c r="BB136" s="80">
        <v>29.28</v>
      </c>
      <c r="BC136" s="81" t="s">
        <v>158</v>
      </c>
      <c r="BD136" s="81" t="s">
        <v>158</v>
      </c>
      <c r="BE136" s="81" t="s">
        <v>86</v>
      </c>
      <c r="BF136" s="81" t="s">
        <v>87</v>
      </c>
      <c r="BG136" s="82" t="s">
        <v>82</v>
      </c>
      <c r="BH136" s="50">
        <v>20.74</v>
      </c>
      <c r="BI136" s="50">
        <v>14.18</v>
      </c>
      <c r="BJ136" s="50">
        <v>29.28</v>
      </c>
    </row>
    <row r="137" spans="1:64" s="45" customFormat="1" ht="22.5" customHeight="1" x14ac:dyDescent="0.35">
      <c r="A137" s="45">
        <v>126</v>
      </c>
      <c r="B137" s="45">
        <v>4</v>
      </c>
      <c r="C137" s="45" t="str">
        <f>CONCATENATE(A137,B137)</f>
        <v>1264</v>
      </c>
      <c r="D137" s="45">
        <v>1264</v>
      </c>
      <c r="E137" s="45">
        <v>1</v>
      </c>
      <c r="G137" s="45" t="s">
        <v>1649</v>
      </c>
      <c r="I137" s="45" t="s">
        <v>180</v>
      </c>
      <c r="J137" s="45" t="s">
        <v>1640</v>
      </c>
      <c r="K137" s="53">
        <v>8</v>
      </c>
      <c r="L137" s="53">
        <v>53</v>
      </c>
      <c r="M137" s="51" t="s">
        <v>1733</v>
      </c>
      <c r="N137" s="56">
        <f>SUM(N134:N135)</f>
        <v>9567200</v>
      </c>
      <c r="O137" s="44">
        <f>L137+N137</f>
        <v>9567253</v>
      </c>
      <c r="P137" s="45" t="s">
        <v>1767</v>
      </c>
      <c r="Q137" s="45">
        <v>9567253</v>
      </c>
      <c r="R137" s="45" t="s">
        <v>1777</v>
      </c>
      <c r="S137" s="49">
        <v>1999</v>
      </c>
      <c r="T137" s="74" t="str">
        <f>CONCATENATE(J137," ","(",S137,")")</f>
        <v>Shaw et al (1999)</v>
      </c>
      <c r="U137" s="74" t="str">
        <f>CONCATENATE(T137,G137)</f>
        <v>Shaw et al (1999): Males aged 16-44 - hostel residents  vs gen popn</v>
      </c>
      <c r="V137" s="49" t="s">
        <v>1641</v>
      </c>
      <c r="W137" s="45" t="s">
        <v>60</v>
      </c>
      <c r="X137" s="45" t="s">
        <v>223</v>
      </c>
      <c r="Y137" s="45" t="s">
        <v>152</v>
      </c>
      <c r="Z137" s="70" t="s">
        <v>117</v>
      </c>
      <c r="AA137" s="45">
        <v>6</v>
      </c>
      <c r="AB137" s="45" t="str">
        <f>IF(AA137&lt;=$AA$145,"Low quality (≤12)","High quality (&gt;12)")</f>
        <v>Low quality (≤12)</v>
      </c>
      <c r="AC137" s="45" t="s">
        <v>95</v>
      </c>
      <c r="AD137" s="45" t="s">
        <v>95</v>
      </c>
      <c r="AE137" s="45" t="s">
        <v>65</v>
      </c>
      <c r="AF137" s="45" t="s">
        <v>97</v>
      </c>
      <c r="AG137" s="45" t="s">
        <v>97</v>
      </c>
      <c r="AH137" s="45" t="s">
        <v>119</v>
      </c>
      <c r="AI137" s="45" t="s">
        <v>119</v>
      </c>
      <c r="AJ137" s="45" t="s">
        <v>1639</v>
      </c>
      <c r="AK137" s="45" t="s">
        <v>155</v>
      </c>
      <c r="AM137" s="45" t="s">
        <v>102</v>
      </c>
      <c r="AO137" s="45" t="s">
        <v>122</v>
      </c>
      <c r="AP137" s="45" t="s">
        <v>122</v>
      </c>
      <c r="AQ137" s="45" t="s">
        <v>177</v>
      </c>
      <c r="AR137" s="45" t="s">
        <v>177</v>
      </c>
      <c r="AT137" s="48" t="s">
        <v>106</v>
      </c>
      <c r="AU137" s="45" t="s">
        <v>107</v>
      </c>
      <c r="AV137" s="45">
        <v>1</v>
      </c>
      <c r="AW137" s="45" t="s">
        <v>158</v>
      </c>
      <c r="AX137" s="74" t="s">
        <v>82</v>
      </c>
      <c r="AY137" s="45" t="s">
        <v>178</v>
      </c>
      <c r="AZ137" s="80">
        <v>7.31</v>
      </c>
      <c r="BA137" s="83">
        <v>0</v>
      </c>
      <c r="BB137" s="80">
        <v>54.51</v>
      </c>
      <c r="BC137" s="81" t="s">
        <v>158</v>
      </c>
      <c r="BD137" s="81" t="s">
        <v>158</v>
      </c>
      <c r="BE137" s="81" t="s">
        <v>86</v>
      </c>
      <c r="BF137" s="81" t="s">
        <v>87</v>
      </c>
      <c r="BG137" s="82" t="s">
        <v>82</v>
      </c>
      <c r="BH137" s="50">
        <v>7.31</v>
      </c>
      <c r="BI137" s="63">
        <v>1E-3</v>
      </c>
      <c r="BJ137" s="50">
        <v>54.51</v>
      </c>
    </row>
    <row r="138" spans="1:64" s="45" customFormat="1" ht="22.5" customHeight="1" x14ac:dyDescent="0.35">
      <c r="A138" s="45">
        <v>126</v>
      </c>
      <c r="B138" s="45">
        <v>5</v>
      </c>
      <c r="C138" s="45" t="str">
        <f>CONCATENATE(A138,B138)</f>
        <v>1265</v>
      </c>
      <c r="D138" s="45">
        <v>1265</v>
      </c>
      <c r="E138" s="45">
        <v>1</v>
      </c>
      <c r="G138" s="45" t="s">
        <v>1650</v>
      </c>
      <c r="I138" s="45" t="s">
        <v>180</v>
      </c>
      <c r="J138" s="45" t="s">
        <v>1640</v>
      </c>
      <c r="K138" s="53">
        <v>31</v>
      </c>
      <c r="L138" s="53">
        <v>50</v>
      </c>
      <c r="M138" s="51" t="s">
        <v>1733</v>
      </c>
      <c r="N138" s="56">
        <v>4820000</v>
      </c>
      <c r="O138" s="44">
        <f>L138+N138</f>
        <v>4820050</v>
      </c>
      <c r="P138" s="45" t="s">
        <v>1767</v>
      </c>
      <c r="Q138" s="45">
        <v>4820050</v>
      </c>
      <c r="R138" s="45" t="s">
        <v>1776</v>
      </c>
      <c r="S138" s="49">
        <v>1999</v>
      </c>
      <c r="T138" s="74" t="str">
        <f>CONCATENATE(J138," ","(",S138,")")</f>
        <v>Shaw et al (1999)</v>
      </c>
      <c r="U138" s="74" t="str">
        <f>CONCATENATE(T138,G138)</f>
        <v>Shaw et al (1999): Males aged 45-64 - hostel residents  vs gen popn</v>
      </c>
      <c r="V138" s="49" t="s">
        <v>1641</v>
      </c>
      <c r="W138" s="45" t="s">
        <v>60</v>
      </c>
      <c r="X138" s="45" t="s">
        <v>223</v>
      </c>
      <c r="Y138" s="45" t="s">
        <v>152</v>
      </c>
      <c r="Z138" s="70" t="s">
        <v>117</v>
      </c>
      <c r="AA138" s="45">
        <v>6</v>
      </c>
      <c r="AB138" s="45" t="str">
        <f>IF(AA138&lt;=$AA$145,"Low quality (≤12)","High quality (&gt;12)")</f>
        <v>Low quality (≤12)</v>
      </c>
      <c r="AC138" s="45" t="s">
        <v>95</v>
      </c>
      <c r="AD138" s="45" t="s">
        <v>95</v>
      </c>
      <c r="AE138" s="45" t="s">
        <v>65</v>
      </c>
      <c r="AF138" s="45" t="s">
        <v>97</v>
      </c>
      <c r="AG138" s="45" t="s">
        <v>97</v>
      </c>
      <c r="AH138" s="45" t="s">
        <v>119</v>
      </c>
      <c r="AI138" s="45" t="s">
        <v>119</v>
      </c>
      <c r="AJ138" s="45" t="s">
        <v>1639</v>
      </c>
      <c r="AK138" s="45" t="s">
        <v>155</v>
      </c>
      <c r="AM138" s="45" t="s">
        <v>102</v>
      </c>
      <c r="AO138" s="45" t="s">
        <v>122</v>
      </c>
      <c r="AP138" s="45" t="s">
        <v>122</v>
      </c>
      <c r="AQ138" s="45" t="s">
        <v>177</v>
      </c>
      <c r="AR138" s="45" t="s">
        <v>177</v>
      </c>
      <c r="AT138" s="48" t="s">
        <v>106</v>
      </c>
      <c r="AU138" s="45" t="s">
        <v>107</v>
      </c>
      <c r="AV138" s="45">
        <v>1</v>
      </c>
      <c r="AW138" s="45" t="s">
        <v>158</v>
      </c>
      <c r="AX138" s="74" t="s">
        <v>82</v>
      </c>
      <c r="AY138" s="45" t="s">
        <v>178</v>
      </c>
      <c r="AZ138" s="80">
        <v>6.84</v>
      </c>
      <c r="BA138" s="80">
        <v>1.1499999999999999</v>
      </c>
      <c r="BB138" s="80">
        <v>21.47</v>
      </c>
      <c r="BC138" s="81" t="s">
        <v>158</v>
      </c>
      <c r="BD138" s="81" t="s">
        <v>158</v>
      </c>
      <c r="BE138" s="81" t="s">
        <v>86</v>
      </c>
      <c r="BF138" s="81" t="s">
        <v>87</v>
      </c>
      <c r="BG138" s="82" t="s">
        <v>82</v>
      </c>
      <c r="BH138" s="50">
        <v>6.84</v>
      </c>
      <c r="BI138" s="50">
        <v>1.1499999999999999</v>
      </c>
      <c r="BJ138" s="50">
        <v>21.47</v>
      </c>
    </row>
    <row r="139" spans="1:64" s="45" customFormat="1" ht="19.5" customHeight="1" x14ac:dyDescent="0.35">
      <c r="A139" s="45">
        <v>126</v>
      </c>
      <c r="B139" s="45">
        <v>6</v>
      </c>
      <c r="C139" s="45" t="str">
        <f>CONCATENATE(A139,B139)</f>
        <v>1266</v>
      </c>
      <c r="D139" s="45">
        <v>1266</v>
      </c>
      <c r="E139" s="45">
        <v>1</v>
      </c>
      <c r="G139" s="45" t="s">
        <v>1654</v>
      </c>
      <c r="I139" s="45" t="s">
        <v>180</v>
      </c>
      <c r="J139" s="45" t="s">
        <v>1640</v>
      </c>
      <c r="K139" s="53">
        <v>29</v>
      </c>
      <c r="L139" s="53">
        <v>542</v>
      </c>
      <c r="M139" s="51" t="s">
        <v>1733</v>
      </c>
      <c r="N139" s="56">
        <v>9567200</v>
      </c>
      <c r="O139" s="44">
        <v>9567253</v>
      </c>
      <c r="P139" s="45" t="s">
        <v>1767</v>
      </c>
      <c r="Q139" s="45">
        <v>9567253</v>
      </c>
      <c r="R139" s="45" t="s">
        <v>1777</v>
      </c>
      <c r="S139" s="49">
        <v>1999</v>
      </c>
      <c r="T139" s="74" t="str">
        <f>CONCATENATE(J139," ","(",S139,")")</f>
        <v>Shaw et al (1999)</v>
      </c>
      <c r="U139" s="74" t="str">
        <f>CONCATENATE(T139,G139)</f>
        <v>Shaw et al (1999): Males aged 16-44 - B&amp;B/bedsit  vs gen popn</v>
      </c>
      <c r="V139" s="49" t="s">
        <v>1641</v>
      </c>
      <c r="W139" s="45" t="s">
        <v>60</v>
      </c>
      <c r="X139" s="45" t="s">
        <v>223</v>
      </c>
      <c r="Y139" s="45" t="s">
        <v>152</v>
      </c>
      <c r="Z139" s="70" t="s">
        <v>117</v>
      </c>
      <c r="AA139" s="45">
        <v>6</v>
      </c>
      <c r="AB139" s="45" t="str">
        <f>IF(AA139&lt;=$AA$145,"Low quality (≤12)","High quality (&gt;12)")</f>
        <v>Low quality (≤12)</v>
      </c>
      <c r="AC139" s="45" t="s">
        <v>95</v>
      </c>
      <c r="AD139" s="45" t="s">
        <v>95</v>
      </c>
      <c r="AE139" s="45" t="s">
        <v>65</v>
      </c>
      <c r="AF139" s="45" t="s">
        <v>97</v>
      </c>
      <c r="AG139" s="45" t="s">
        <v>97</v>
      </c>
      <c r="AH139" s="45" t="s">
        <v>119</v>
      </c>
      <c r="AI139" s="45" t="s">
        <v>119</v>
      </c>
      <c r="AJ139" s="45" t="s">
        <v>1643</v>
      </c>
      <c r="AK139" s="45" t="s">
        <v>282</v>
      </c>
      <c r="AM139" s="45" t="s">
        <v>102</v>
      </c>
      <c r="AO139" s="45" t="s">
        <v>122</v>
      </c>
      <c r="AP139" s="45" t="s">
        <v>122</v>
      </c>
      <c r="AQ139" s="45" t="s">
        <v>177</v>
      </c>
      <c r="AR139" s="45" t="s">
        <v>177</v>
      </c>
      <c r="AT139" s="48" t="s">
        <v>106</v>
      </c>
      <c r="AU139" s="45" t="s">
        <v>107</v>
      </c>
      <c r="AV139" s="45">
        <v>1</v>
      </c>
      <c r="AW139" s="45" t="s">
        <v>158</v>
      </c>
      <c r="AX139" s="74" t="s">
        <v>82</v>
      </c>
      <c r="AY139" s="45" t="s">
        <v>178</v>
      </c>
      <c r="AZ139" s="80">
        <v>2.6</v>
      </c>
      <c r="BA139" s="80">
        <v>0.4</v>
      </c>
      <c r="BB139" s="80">
        <v>8.4700000000000006</v>
      </c>
      <c r="BC139" s="81" t="s">
        <v>158</v>
      </c>
      <c r="BD139" s="81" t="s">
        <v>158</v>
      </c>
      <c r="BE139" s="81" t="s">
        <v>86</v>
      </c>
      <c r="BF139" s="81" t="s">
        <v>87</v>
      </c>
      <c r="BG139" s="82" t="s">
        <v>82</v>
      </c>
      <c r="BH139" s="50">
        <v>2.6</v>
      </c>
      <c r="BI139" s="50">
        <v>0.4</v>
      </c>
      <c r="BJ139" s="50">
        <v>8.4700000000000006</v>
      </c>
    </row>
    <row r="140" spans="1:64" s="45" customFormat="1" ht="19.5" customHeight="1" x14ac:dyDescent="0.35">
      <c r="A140" s="45">
        <v>126</v>
      </c>
      <c r="B140" s="45">
        <v>7</v>
      </c>
      <c r="C140" s="45" t="str">
        <f>CONCATENATE(A140,B140)</f>
        <v>1267</v>
      </c>
      <c r="D140" s="45">
        <v>1267</v>
      </c>
      <c r="E140" s="45">
        <v>1</v>
      </c>
      <c r="G140" s="45" t="s">
        <v>1653</v>
      </c>
      <c r="I140" s="45" t="s">
        <v>180</v>
      </c>
      <c r="J140" s="45" t="s">
        <v>1640</v>
      </c>
      <c r="K140" s="53">
        <v>54</v>
      </c>
      <c r="L140" s="53">
        <v>88</v>
      </c>
      <c r="M140" s="51" t="s">
        <v>1733</v>
      </c>
      <c r="N140" s="56">
        <v>4820000</v>
      </c>
      <c r="O140" s="44">
        <f>L140+N140</f>
        <v>4820088</v>
      </c>
      <c r="P140" s="45" t="s">
        <v>1767</v>
      </c>
      <c r="Q140" s="45">
        <v>4820088</v>
      </c>
      <c r="R140" s="45" t="s">
        <v>1776</v>
      </c>
      <c r="S140" s="49">
        <v>1999</v>
      </c>
      <c r="T140" s="74" t="str">
        <f>CONCATENATE(J140," ","(",S140,")")</f>
        <v>Shaw et al (1999)</v>
      </c>
      <c r="U140" s="74" t="str">
        <f>CONCATENATE(T140,G140)</f>
        <v>Shaw et al (1999): Males aged 45-64 - B&amp;B/bedsit  vs gen popn</v>
      </c>
      <c r="V140" s="49" t="s">
        <v>1641</v>
      </c>
      <c r="W140" s="45" t="s">
        <v>60</v>
      </c>
      <c r="X140" s="45" t="s">
        <v>223</v>
      </c>
      <c r="Y140" s="45" t="s">
        <v>152</v>
      </c>
      <c r="Z140" s="70" t="s">
        <v>117</v>
      </c>
      <c r="AA140" s="45">
        <v>6</v>
      </c>
      <c r="AB140" s="45" t="str">
        <f>IF(AA140&lt;=$AA$145,"Low quality (≤12)","High quality (&gt;12)")</f>
        <v>Low quality (≤12)</v>
      </c>
      <c r="AC140" s="45" t="s">
        <v>95</v>
      </c>
      <c r="AD140" s="45" t="s">
        <v>95</v>
      </c>
      <c r="AE140" s="45" t="s">
        <v>65</v>
      </c>
      <c r="AF140" s="45" t="s">
        <v>97</v>
      </c>
      <c r="AG140" s="45" t="s">
        <v>97</v>
      </c>
      <c r="AH140" s="45" t="s">
        <v>119</v>
      </c>
      <c r="AI140" s="45" t="s">
        <v>119</v>
      </c>
      <c r="AJ140" s="45" t="s">
        <v>1643</v>
      </c>
      <c r="AK140" s="45" t="s">
        <v>282</v>
      </c>
      <c r="AM140" s="45" t="s">
        <v>102</v>
      </c>
      <c r="AO140" s="45" t="s">
        <v>122</v>
      </c>
      <c r="AP140" s="45" t="s">
        <v>122</v>
      </c>
      <c r="AQ140" s="45" t="s">
        <v>177</v>
      </c>
      <c r="AR140" s="45" t="s">
        <v>177</v>
      </c>
      <c r="AT140" s="48" t="s">
        <v>106</v>
      </c>
      <c r="AU140" s="45" t="s">
        <v>107</v>
      </c>
      <c r="AV140" s="45">
        <v>1</v>
      </c>
      <c r="AW140" s="45" t="s">
        <v>158</v>
      </c>
      <c r="AX140" s="74" t="s">
        <v>82</v>
      </c>
      <c r="AY140" s="45" t="s">
        <v>178</v>
      </c>
      <c r="AZ140" s="80">
        <v>6.73</v>
      </c>
      <c r="BA140" s="80">
        <v>2</v>
      </c>
      <c r="BB140" s="80">
        <v>16.38</v>
      </c>
      <c r="BC140" s="81" t="s">
        <v>158</v>
      </c>
      <c r="BD140" s="81" t="s">
        <v>158</v>
      </c>
      <c r="BE140" s="81" t="s">
        <v>86</v>
      </c>
      <c r="BF140" s="81" t="s">
        <v>87</v>
      </c>
      <c r="BG140" s="82" t="s">
        <v>82</v>
      </c>
      <c r="BH140" s="50">
        <v>6.73</v>
      </c>
      <c r="BI140" s="50">
        <v>2</v>
      </c>
      <c r="BJ140" s="50">
        <v>16.38</v>
      </c>
    </row>
    <row r="141" spans="1:64" s="45" customFormat="1" ht="18.5" customHeight="1" x14ac:dyDescent="0.35">
      <c r="A141" s="45">
        <v>126</v>
      </c>
      <c r="B141" s="45">
        <v>8</v>
      </c>
      <c r="C141" s="45" t="str">
        <f>CONCATENATE(A141,B141)</f>
        <v>1268</v>
      </c>
      <c r="D141" s="45">
        <v>1268</v>
      </c>
      <c r="E141" s="45">
        <v>1</v>
      </c>
      <c r="G141" s="45" t="s">
        <v>1652</v>
      </c>
      <c r="I141" s="45" t="s">
        <v>1774</v>
      </c>
      <c r="J141" s="45" t="s">
        <v>1640</v>
      </c>
      <c r="K141" s="53">
        <v>8</v>
      </c>
      <c r="L141" s="53">
        <v>255</v>
      </c>
      <c r="M141" s="51" t="s">
        <v>1733</v>
      </c>
      <c r="N141" s="56">
        <v>9909555</v>
      </c>
      <c r="O141" s="44">
        <f>L141+N141</f>
        <v>9909810</v>
      </c>
      <c r="P141" s="45" t="s">
        <v>1768</v>
      </c>
      <c r="Q141" s="45">
        <v>9909810</v>
      </c>
      <c r="R141" s="45" t="s">
        <v>1777</v>
      </c>
      <c r="S141" s="49">
        <v>1999</v>
      </c>
      <c r="T141" s="74" t="str">
        <f>CONCATENATE(J141," ","(",S141,")")</f>
        <v>Shaw et al (1999)</v>
      </c>
      <c r="U141" s="74" t="str">
        <f>CONCATENATE(T141,G141)</f>
        <v>Shaw et al (1999): Females aged 16-44 - B&amp;B/bedsit  vs gen popn</v>
      </c>
      <c r="V141" s="49" t="s">
        <v>1641</v>
      </c>
      <c r="W141" s="45" t="s">
        <v>60</v>
      </c>
      <c r="X141" s="45" t="s">
        <v>223</v>
      </c>
      <c r="Y141" s="45" t="s">
        <v>152</v>
      </c>
      <c r="Z141" s="70" t="s">
        <v>117</v>
      </c>
      <c r="AA141" s="45">
        <v>6</v>
      </c>
      <c r="AB141" s="45" t="str">
        <f>IF(AA141&lt;=$AA$145,"Low quality (≤12)","High quality (&gt;12)")</f>
        <v>Low quality (≤12)</v>
      </c>
      <c r="AC141" s="45" t="s">
        <v>95</v>
      </c>
      <c r="AD141" s="45" t="s">
        <v>95</v>
      </c>
      <c r="AE141" s="45" t="s">
        <v>65</v>
      </c>
      <c r="AF141" s="45" t="s">
        <v>97</v>
      </c>
      <c r="AG141" s="45" t="s">
        <v>97</v>
      </c>
      <c r="AH141" s="45" t="s">
        <v>119</v>
      </c>
      <c r="AI141" s="45" t="s">
        <v>119</v>
      </c>
      <c r="AJ141" s="45" t="s">
        <v>1643</v>
      </c>
      <c r="AK141" s="45" t="s">
        <v>282</v>
      </c>
      <c r="AM141" s="45" t="s">
        <v>102</v>
      </c>
      <c r="AO141" s="45" t="s">
        <v>122</v>
      </c>
      <c r="AP141" s="45" t="s">
        <v>122</v>
      </c>
      <c r="AQ141" s="45" t="s">
        <v>177</v>
      </c>
      <c r="AR141" s="45" t="s">
        <v>177</v>
      </c>
      <c r="AT141" s="48" t="s">
        <v>106</v>
      </c>
      <c r="AU141" s="45" t="s">
        <v>107</v>
      </c>
      <c r="AV141" s="45">
        <v>1</v>
      </c>
      <c r="AW141" s="45" t="s">
        <v>158</v>
      </c>
      <c r="AX141" s="74" t="s">
        <v>82</v>
      </c>
      <c r="AY141" s="45" t="s">
        <v>178</v>
      </c>
      <c r="AZ141" s="80">
        <v>4.3600000000000003</v>
      </c>
      <c r="BA141" s="83">
        <v>0</v>
      </c>
      <c r="BB141" s="80">
        <v>83.62</v>
      </c>
      <c r="BC141" s="81" t="s">
        <v>158</v>
      </c>
      <c r="BD141" s="81" t="s">
        <v>158</v>
      </c>
      <c r="BE141" s="81" t="s">
        <v>86</v>
      </c>
      <c r="BF141" s="81" t="s">
        <v>87</v>
      </c>
      <c r="BG141" s="82" t="s">
        <v>82</v>
      </c>
      <c r="BH141" s="50">
        <v>4.3600000000000003</v>
      </c>
      <c r="BI141" s="63">
        <v>1E-3</v>
      </c>
      <c r="BJ141" s="50">
        <v>83.62</v>
      </c>
    </row>
    <row r="142" spans="1:64" s="74" customFormat="1" ht="18.5" customHeight="1" x14ac:dyDescent="0.35">
      <c r="A142" s="74">
        <v>126</v>
      </c>
      <c r="B142" s="74">
        <v>9</v>
      </c>
      <c r="C142" s="74" t="str">
        <f>CONCATENATE(A142,B142)</f>
        <v>1269</v>
      </c>
      <c r="D142" s="74">
        <v>1269</v>
      </c>
      <c r="E142" s="74">
        <v>1</v>
      </c>
      <c r="G142" s="74" t="s">
        <v>1651</v>
      </c>
      <c r="I142" s="45" t="s">
        <v>1774</v>
      </c>
      <c r="J142" s="74" t="s">
        <v>1640</v>
      </c>
      <c r="K142" s="53">
        <v>13</v>
      </c>
      <c r="L142" s="53">
        <v>42</v>
      </c>
      <c r="M142" s="51" t="s">
        <v>1733</v>
      </c>
      <c r="N142" s="56">
        <v>5150000</v>
      </c>
      <c r="O142" s="44">
        <f>L142+N142</f>
        <v>5150042</v>
      </c>
      <c r="P142" s="45" t="s">
        <v>1768</v>
      </c>
      <c r="Q142" s="45">
        <v>5150042</v>
      </c>
      <c r="R142" s="45" t="s">
        <v>1777</v>
      </c>
      <c r="S142" s="84">
        <v>1999</v>
      </c>
      <c r="T142" s="74" t="str">
        <f>CONCATENATE(J142," ","(",S142,")")</f>
        <v>Shaw et al (1999)</v>
      </c>
      <c r="U142" s="74" t="str">
        <f>CONCATENATE(T142,G142)</f>
        <v>Shaw et al (1999): Females aged 45-64 - B&amp;B/bedsit  vs gen popn</v>
      </c>
      <c r="V142" s="84" t="s">
        <v>1641</v>
      </c>
      <c r="W142" s="74" t="s">
        <v>60</v>
      </c>
      <c r="X142" s="74" t="s">
        <v>223</v>
      </c>
      <c r="Y142" s="74" t="s">
        <v>152</v>
      </c>
      <c r="Z142" s="76" t="s">
        <v>117</v>
      </c>
      <c r="AA142" s="74">
        <v>6</v>
      </c>
      <c r="AB142" s="74" t="str">
        <f>IF(AA142&lt;=$AA$145,"Low quality (≤12)","High quality (&gt;12)")</f>
        <v>Low quality (≤12)</v>
      </c>
      <c r="AC142" s="74" t="s">
        <v>95</v>
      </c>
      <c r="AD142" s="74" t="s">
        <v>95</v>
      </c>
      <c r="AE142" s="74" t="s">
        <v>65</v>
      </c>
      <c r="AF142" s="74" t="s">
        <v>97</v>
      </c>
      <c r="AG142" s="74" t="s">
        <v>97</v>
      </c>
      <c r="AH142" s="74" t="s">
        <v>119</v>
      </c>
      <c r="AI142" s="74" t="s">
        <v>119</v>
      </c>
      <c r="AJ142" s="74" t="s">
        <v>1643</v>
      </c>
      <c r="AK142" s="74" t="s">
        <v>282</v>
      </c>
      <c r="AM142" s="74" t="s">
        <v>102</v>
      </c>
      <c r="AO142" s="74" t="s">
        <v>122</v>
      </c>
      <c r="AP142" s="74" t="s">
        <v>122</v>
      </c>
      <c r="AQ142" s="74" t="s">
        <v>177</v>
      </c>
      <c r="AR142" s="74" t="s">
        <v>177</v>
      </c>
      <c r="AT142" s="85" t="s">
        <v>106</v>
      </c>
      <c r="AU142" s="74" t="s">
        <v>107</v>
      </c>
      <c r="AV142" s="74">
        <v>1</v>
      </c>
      <c r="AW142" s="74" t="s">
        <v>158</v>
      </c>
      <c r="AX142" s="74" t="s">
        <v>82</v>
      </c>
      <c r="AY142" s="74" t="s">
        <v>178</v>
      </c>
      <c r="AZ142" s="86">
        <v>5.5</v>
      </c>
      <c r="BA142" s="86">
        <v>0.11</v>
      </c>
      <c r="BB142" s="86">
        <v>28.98</v>
      </c>
      <c r="BC142" s="82" t="s">
        <v>158</v>
      </c>
      <c r="BD142" s="82" t="s">
        <v>158</v>
      </c>
      <c r="BE142" s="82" t="s">
        <v>86</v>
      </c>
      <c r="BF142" s="82" t="s">
        <v>87</v>
      </c>
      <c r="BG142" s="82" t="s">
        <v>82</v>
      </c>
      <c r="BH142" s="87">
        <v>5.5</v>
      </c>
      <c r="BI142" s="87">
        <v>0.11</v>
      </c>
      <c r="BJ142" s="87">
        <v>28.98</v>
      </c>
    </row>
    <row r="143" spans="1:64" s="45" customFormat="1" ht="28" customHeight="1" x14ac:dyDescent="0.35">
      <c r="A143" s="45">
        <v>127</v>
      </c>
      <c r="B143" s="45">
        <v>1</v>
      </c>
      <c r="C143" s="45" t="str">
        <f>CONCATENATE(A143,B143)</f>
        <v>1271</v>
      </c>
      <c r="D143" s="45" t="s">
        <v>1721</v>
      </c>
      <c r="E143" s="45">
        <v>1</v>
      </c>
      <c r="I143" s="45" t="s">
        <v>56</v>
      </c>
      <c r="J143" s="45" t="s">
        <v>1714</v>
      </c>
      <c r="K143" s="53">
        <v>61</v>
      </c>
      <c r="L143" s="53">
        <v>302</v>
      </c>
      <c r="M143" s="88">
        <f>(K143/7.4)*(N143/L143)</f>
        <v>112934.72525505636</v>
      </c>
      <c r="N143" s="53">
        <v>4137484</v>
      </c>
      <c r="O143" s="89">
        <f>L143+N143</f>
        <v>4137786</v>
      </c>
      <c r="P143" s="90" t="s">
        <v>1725</v>
      </c>
      <c r="Q143" s="91">
        <v>4137786</v>
      </c>
      <c r="R143" s="45" t="s">
        <v>1776</v>
      </c>
      <c r="S143" s="45">
        <v>2013</v>
      </c>
      <c r="T143" s="45" t="str">
        <f>CONCATENATE(J143," ","(",S143,")")</f>
        <v>Davidsen et al (2013)</v>
      </c>
      <c r="U143" s="45" t="str">
        <f>CONCATENATE(T143,G143)</f>
        <v>Davidsen et al (2013)</v>
      </c>
      <c r="V143" s="49" t="s">
        <v>1724</v>
      </c>
      <c r="W143" s="45" t="s">
        <v>60</v>
      </c>
      <c r="X143" s="45" t="s">
        <v>151</v>
      </c>
      <c r="Y143" s="45" t="s">
        <v>152</v>
      </c>
      <c r="Z143" s="45" t="s">
        <v>117</v>
      </c>
      <c r="AA143" s="45">
        <v>6</v>
      </c>
      <c r="AB143" s="74" t="str">
        <f>IF(AA143&lt;=$AA$145,"Low quality (≤12)","High quality (&gt;12)")</f>
        <v>Low quality (≤12)</v>
      </c>
      <c r="AC143" s="45" t="s">
        <v>95</v>
      </c>
      <c r="AD143" s="45" t="s">
        <v>95</v>
      </c>
      <c r="AE143" s="45" t="s">
        <v>1717</v>
      </c>
      <c r="AF143" s="45" t="s">
        <v>97</v>
      </c>
      <c r="AG143" s="45" t="s">
        <v>97</v>
      </c>
      <c r="AH143" s="45" t="s">
        <v>119</v>
      </c>
      <c r="AI143" s="45" t="s">
        <v>119</v>
      </c>
      <c r="AJ143" s="45" t="s">
        <v>1726</v>
      </c>
      <c r="AK143" s="45" t="s">
        <v>1729</v>
      </c>
      <c r="AL143" s="45" t="s">
        <v>102</v>
      </c>
      <c r="AM143" s="45" t="s">
        <v>102</v>
      </c>
      <c r="AN143" s="45" t="s">
        <v>122</v>
      </c>
      <c r="AO143" s="45" t="s">
        <v>122</v>
      </c>
      <c r="AP143" s="45" t="s">
        <v>122</v>
      </c>
      <c r="AQ143" s="45" t="s">
        <v>177</v>
      </c>
      <c r="AR143" s="45" t="s">
        <v>177</v>
      </c>
      <c r="AS143" s="45" t="s">
        <v>1719</v>
      </c>
      <c r="AT143" s="45" t="s">
        <v>107</v>
      </c>
      <c r="AU143" s="45" t="s">
        <v>107</v>
      </c>
      <c r="AV143" s="45">
        <v>1</v>
      </c>
      <c r="AW143" s="45" t="s">
        <v>158</v>
      </c>
      <c r="AX143" s="45" t="s">
        <v>82</v>
      </c>
      <c r="AY143" s="45" t="s">
        <v>178</v>
      </c>
      <c r="AZ143" s="49">
        <v>7.4</v>
      </c>
      <c r="BA143" s="50">
        <f>AZ143-(1.96*(SQRT(K143)/25.68))</f>
        <v>6.8038906010600844</v>
      </c>
      <c r="BB143" s="50">
        <f>AZ143+(1.96*(SQRT(K143)/25.68))</f>
        <v>7.9961093989399163</v>
      </c>
      <c r="BC143" s="66" t="s">
        <v>158</v>
      </c>
      <c r="BD143" s="66" t="s">
        <v>158</v>
      </c>
      <c r="BE143" s="66" t="s">
        <v>86</v>
      </c>
      <c r="BF143" s="45" t="s">
        <v>87</v>
      </c>
      <c r="BG143" s="50" t="s">
        <v>82</v>
      </c>
      <c r="BH143" s="66">
        <v>7.4</v>
      </c>
      <c r="BI143" s="66">
        <v>6.8038906010600844</v>
      </c>
      <c r="BJ143" s="66">
        <v>7.9961093989399163</v>
      </c>
      <c r="BK143" s="50"/>
      <c r="BL143" s="50"/>
    </row>
    <row r="144" spans="1:64" s="45" customFormat="1" ht="28" customHeight="1" x14ac:dyDescent="0.35">
      <c r="A144" s="45">
        <v>128</v>
      </c>
      <c r="B144" s="45">
        <v>1</v>
      </c>
      <c r="C144" s="45" t="str">
        <f>CONCATENATE(A144,B144)</f>
        <v>1281</v>
      </c>
      <c r="D144" s="45">
        <v>1281</v>
      </c>
      <c r="E144" s="45">
        <v>1</v>
      </c>
      <c r="G144" s="45" t="s">
        <v>190</v>
      </c>
      <c r="I144" s="45" t="s">
        <v>56</v>
      </c>
      <c r="J144" s="45" t="s">
        <v>1715</v>
      </c>
      <c r="K144" s="53">
        <f>995+1114+1267</f>
        <v>3376</v>
      </c>
      <c r="L144" s="53">
        <f>55048+52765+58936</f>
        <v>166749</v>
      </c>
      <c r="M144" s="51" t="s">
        <v>1733</v>
      </c>
      <c r="N144" s="56">
        <v>10102711</v>
      </c>
      <c r="O144" s="89">
        <f>L144+N144</f>
        <v>10269460</v>
      </c>
      <c r="P144" s="45" t="s">
        <v>1732</v>
      </c>
      <c r="Q144" s="45">
        <v>10269460</v>
      </c>
      <c r="R144" s="45" t="s">
        <v>1778</v>
      </c>
      <c r="S144" s="45">
        <v>2021</v>
      </c>
      <c r="T144" s="45" t="str">
        <f>CONCATENATE(J144," ","(",S144,")")</f>
        <v>Nicholas et al  (2021)</v>
      </c>
      <c r="U144" s="45" t="str">
        <f>CONCATENATE(T144,G144)</f>
        <v>Nicholas et al  (2021); Males and females</v>
      </c>
      <c r="V144" s="49" t="s">
        <v>1716</v>
      </c>
      <c r="W144" s="45" t="s">
        <v>60</v>
      </c>
      <c r="X144" s="45" t="s">
        <v>505</v>
      </c>
      <c r="Y144" s="45" t="s">
        <v>505</v>
      </c>
      <c r="Z144" s="45" t="s">
        <v>505</v>
      </c>
      <c r="AA144" s="45">
        <v>11</v>
      </c>
      <c r="AB144" s="74" t="str">
        <f>IF(AA144&lt;=$AA$145,"Low quality (≤12)","High quality (&gt;12)")</f>
        <v>Low quality (≤12)</v>
      </c>
      <c r="AC144" s="45" t="s">
        <v>95</v>
      </c>
      <c r="AD144" s="45" t="s">
        <v>95</v>
      </c>
      <c r="AE144" s="45" t="s">
        <v>65</v>
      </c>
      <c r="AF144" s="45" t="s">
        <v>97</v>
      </c>
      <c r="AG144" s="45" t="s">
        <v>97</v>
      </c>
      <c r="AH144" s="45" t="s">
        <v>119</v>
      </c>
      <c r="AI144" s="45" t="s">
        <v>119</v>
      </c>
      <c r="AJ144" s="45" t="s">
        <v>1718</v>
      </c>
      <c r="AK144" s="45" t="s">
        <v>1729</v>
      </c>
      <c r="AL144" s="45" t="s">
        <v>102</v>
      </c>
      <c r="AM144" s="45" t="s">
        <v>102</v>
      </c>
      <c r="AN144" s="45" t="s">
        <v>122</v>
      </c>
      <c r="AO144" s="45" t="s">
        <v>122</v>
      </c>
      <c r="AP144" s="45" t="s">
        <v>122</v>
      </c>
      <c r="AQ144" s="45" t="s">
        <v>177</v>
      </c>
      <c r="AR144" s="45" t="s">
        <v>177</v>
      </c>
      <c r="AS144" s="45" t="s">
        <v>1719</v>
      </c>
      <c r="AT144" s="45" t="s">
        <v>107</v>
      </c>
      <c r="AU144" s="45" t="s">
        <v>107</v>
      </c>
      <c r="AV144" s="45">
        <v>1</v>
      </c>
      <c r="AW144" s="45" t="s">
        <v>158</v>
      </c>
      <c r="AX144" s="45" t="s">
        <v>82</v>
      </c>
      <c r="AY144" s="45" t="s">
        <v>178</v>
      </c>
      <c r="AZ144" s="49">
        <v>2.8</v>
      </c>
      <c r="BA144" s="49">
        <v>2.7</v>
      </c>
      <c r="BB144" s="49">
        <v>3</v>
      </c>
      <c r="BC144" s="45" t="s">
        <v>158</v>
      </c>
      <c r="BD144" s="45" t="s">
        <v>158</v>
      </c>
      <c r="BE144" s="45" t="s">
        <v>86</v>
      </c>
      <c r="BF144" s="45" t="s">
        <v>87</v>
      </c>
      <c r="BG144" s="45" t="s">
        <v>82</v>
      </c>
      <c r="BH144" s="45">
        <v>2.8</v>
      </c>
      <c r="BI144" s="45">
        <v>2.7</v>
      </c>
      <c r="BJ144" s="45">
        <v>3</v>
      </c>
    </row>
    <row r="145" spans="1:62" s="45" customFormat="1" ht="28" customHeight="1" x14ac:dyDescent="0.35">
      <c r="A145" s="45">
        <v>128</v>
      </c>
      <c r="B145" s="45">
        <v>2</v>
      </c>
      <c r="C145" s="45" t="str">
        <f>CONCATENATE(A145,B145)</f>
        <v>1282</v>
      </c>
      <c r="D145" s="45">
        <v>1282</v>
      </c>
      <c r="E145" s="45">
        <v>0</v>
      </c>
      <c r="G145" s="45" t="s">
        <v>1720</v>
      </c>
      <c r="I145" s="45" t="s">
        <v>180</v>
      </c>
      <c r="J145" s="45" t="s">
        <v>1715</v>
      </c>
      <c r="K145" s="53">
        <f>803+884+1023</f>
        <v>2710</v>
      </c>
      <c r="L145" s="88">
        <f>(0.68*55048)+(52765*0.68)+(58936*0.68)</f>
        <v>113389.32</v>
      </c>
      <c r="M145" s="51" t="s">
        <v>1733</v>
      </c>
      <c r="N145" s="56">
        <v>4970329</v>
      </c>
      <c r="O145" s="89">
        <f>L145+N145</f>
        <v>5083718.32</v>
      </c>
      <c r="P145" s="45" t="s">
        <v>1731</v>
      </c>
      <c r="Q145" s="54">
        <v>5083718.32</v>
      </c>
      <c r="R145" s="45" t="s">
        <v>1777</v>
      </c>
      <c r="S145" s="45">
        <v>2021</v>
      </c>
      <c r="T145" s="45" t="str">
        <f>CONCATENATE(J145," ","(",S145,")")</f>
        <v>Nicholas et al  (2021)</v>
      </c>
      <c r="U145" s="45" t="str">
        <f>CONCATENATE(T145,G145)</f>
        <v xml:space="preserve">Nicholas et al  (2021); Males </v>
      </c>
      <c r="V145" s="49" t="s">
        <v>1716</v>
      </c>
      <c r="W145" s="45" t="s">
        <v>60</v>
      </c>
      <c r="X145" s="45" t="s">
        <v>505</v>
      </c>
      <c r="Y145" s="45" t="s">
        <v>505</v>
      </c>
      <c r="Z145" s="45" t="s">
        <v>505</v>
      </c>
      <c r="AA145" s="45">
        <v>11</v>
      </c>
      <c r="AB145" s="74" t="str">
        <f>IF(AA145&lt;=$AA$145,"Low quality (≤12)","High quality (&gt;12)")</f>
        <v>Low quality (≤12)</v>
      </c>
      <c r="AC145" s="45" t="s">
        <v>95</v>
      </c>
      <c r="AD145" s="45" t="s">
        <v>95</v>
      </c>
      <c r="AE145" s="45" t="s">
        <v>65</v>
      </c>
      <c r="AF145" s="45" t="s">
        <v>97</v>
      </c>
      <c r="AG145" s="45" t="s">
        <v>97</v>
      </c>
      <c r="AH145" s="45" t="s">
        <v>119</v>
      </c>
      <c r="AI145" s="45" t="s">
        <v>119</v>
      </c>
      <c r="AJ145" s="45" t="s">
        <v>1718</v>
      </c>
      <c r="AK145" s="45" t="s">
        <v>1729</v>
      </c>
      <c r="AL145" s="45" t="s">
        <v>102</v>
      </c>
      <c r="AM145" s="45" t="s">
        <v>102</v>
      </c>
      <c r="AN145" s="45" t="s">
        <v>122</v>
      </c>
      <c r="AO145" s="45" t="s">
        <v>122</v>
      </c>
      <c r="AP145" s="45" t="s">
        <v>122</v>
      </c>
      <c r="AQ145" s="45" t="s">
        <v>177</v>
      </c>
      <c r="AR145" s="45" t="s">
        <v>177</v>
      </c>
      <c r="AS145" s="45" t="s">
        <v>1719</v>
      </c>
      <c r="AT145" s="45" t="s">
        <v>107</v>
      </c>
      <c r="AU145" s="45" t="s">
        <v>107</v>
      </c>
      <c r="AV145" s="45">
        <v>1</v>
      </c>
      <c r="AW145" s="45" t="s">
        <v>158</v>
      </c>
      <c r="AX145" s="45" t="s">
        <v>82</v>
      </c>
      <c r="AY145" s="45" t="s">
        <v>159</v>
      </c>
      <c r="AZ145" s="49">
        <v>3.1</v>
      </c>
      <c r="BA145" s="49">
        <v>2.9</v>
      </c>
      <c r="BB145" s="49">
        <v>3.2</v>
      </c>
      <c r="BC145" s="45" t="s">
        <v>158</v>
      </c>
      <c r="BD145" s="45" t="s">
        <v>158</v>
      </c>
      <c r="BE145" s="45" t="s">
        <v>86</v>
      </c>
      <c r="BF145" s="45" t="s">
        <v>87</v>
      </c>
      <c r="BG145" s="45" t="s">
        <v>82</v>
      </c>
      <c r="BH145" s="45">
        <v>3.1</v>
      </c>
      <c r="BI145" s="45">
        <v>2.9</v>
      </c>
      <c r="BJ145" s="45">
        <v>3.2</v>
      </c>
    </row>
    <row r="146" spans="1:62" s="45" customFormat="1" ht="28" customHeight="1" x14ac:dyDescent="0.35">
      <c r="A146" s="45">
        <v>128</v>
      </c>
      <c r="B146" s="45">
        <v>3</v>
      </c>
      <c r="C146" s="45" t="str">
        <f>CONCATENATE(A146,B146)</f>
        <v>1283</v>
      </c>
      <c r="D146" s="45">
        <v>1283</v>
      </c>
      <c r="E146" s="45">
        <v>0</v>
      </c>
      <c r="G146" s="45" t="s">
        <v>198</v>
      </c>
      <c r="I146" s="45" t="s">
        <v>1774</v>
      </c>
      <c r="J146" s="45" t="s">
        <v>1715</v>
      </c>
      <c r="K146" s="53">
        <f>188+219+236</f>
        <v>643</v>
      </c>
      <c r="L146" s="88">
        <f>(0.32*55048)+(52765*0.32)+(58936*0.32)</f>
        <v>53359.680000000008</v>
      </c>
      <c r="M146" s="51" t="s">
        <v>1733</v>
      </c>
      <c r="N146" s="39">
        <f>N144-N145</f>
        <v>5132382</v>
      </c>
      <c r="O146" s="89">
        <f>L146+N146</f>
        <v>5185741.68</v>
      </c>
      <c r="P146" s="45" t="s">
        <v>1730</v>
      </c>
      <c r="Q146" s="54">
        <v>5185741.68</v>
      </c>
      <c r="R146" s="45" t="s">
        <v>1777</v>
      </c>
      <c r="S146" s="45">
        <v>2021</v>
      </c>
      <c r="T146" s="45" t="str">
        <f>CONCATENATE(J146," ","(",S146,")")</f>
        <v>Nicholas et al  (2021)</v>
      </c>
      <c r="U146" s="45" t="str">
        <f>CONCATENATE(T146,G146)</f>
        <v>Nicholas et al  (2021); Females</v>
      </c>
      <c r="V146" s="49" t="s">
        <v>1716</v>
      </c>
      <c r="W146" s="45" t="s">
        <v>60</v>
      </c>
      <c r="X146" s="45" t="s">
        <v>505</v>
      </c>
      <c r="Y146" s="45" t="s">
        <v>505</v>
      </c>
      <c r="Z146" s="45" t="s">
        <v>505</v>
      </c>
      <c r="AA146" s="45">
        <v>11</v>
      </c>
      <c r="AB146" s="74" t="str">
        <f>IF(AA146&lt;=$AA$145,"Low quality (≤12)","High quality (&gt;12)")</f>
        <v>Low quality (≤12)</v>
      </c>
      <c r="AC146" s="45" t="s">
        <v>95</v>
      </c>
      <c r="AD146" s="45" t="s">
        <v>95</v>
      </c>
      <c r="AE146" s="45" t="s">
        <v>65</v>
      </c>
      <c r="AF146" s="45" t="s">
        <v>97</v>
      </c>
      <c r="AG146" s="45" t="s">
        <v>97</v>
      </c>
      <c r="AH146" s="45" t="s">
        <v>119</v>
      </c>
      <c r="AI146" s="45" t="s">
        <v>119</v>
      </c>
      <c r="AJ146" s="45" t="s">
        <v>1718</v>
      </c>
      <c r="AK146" s="45" t="s">
        <v>1729</v>
      </c>
      <c r="AL146" s="45" t="s">
        <v>102</v>
      </c>
      <c r="AM146" s="45" t="s">
        <v>102</v>
      </c>
      <c r="AN146" s="45" t="s">
        <v>122</v>
      </c>
      <c r="AO146" s="45" t="s">
        <v>122</v>
      </c>
      <c r="AP146" s="45" t="s">
        <v>122</v>
      </c>
      <c r="AQ146" s="45" t="s">
        <v>177</v>
      </c>
      <c r="AR146" s="45" t="s">
        <v>177</v>
      </c>
      <c r="AS146" s="45" t="s">
        <v>1719</v>
      </c>
      <c r="AT146" s="45" t="s">
        <v>107</v>
      </c>
      <c r="AU146" s="45" t="s">
        <v>107</v>
      </c>
      <c r="AV146" s="45">
        <v>1</v>
      </c>
      <c r="AW146" s="45" t="s">
        <v>158</v>
      </c>
      <c r="AX146" s="45" t="s">
        <v>82</v>
      </c>
      <c r="AY146" s="45" t="s">
        <v>159</v>
      </c>
      <c r="AZ146" s="49">
        <v>2.6</v>
      </c>
      <c r="BA146" s="49">
        <v>2.2999999999999998</v>
      </c>
      <c r="BB146" s="49">
        <v>2.8</v>
      </c>
      <c r="BC146" s="45" t="s">
        <v>158</v>
      </c>
      <c r="BD146" s="45" t="s">
        <v>158</v>
      </c>
      <c r="BE146" s="45" t="s">
        <v>86</v>
      </c>
      <c r="BF146" s="45" t="s">
        <v>87</v>
      </c>
      <c r="BG146" s="45" t="s">
        <v>82</v>
      </c>
      <c r="BH146" s="45">
        <v>2.6</v>
      </c>
      <c r="BI146" s="45">
        <v>2.2999999999999998</v>
      </c>
      <c r="BJ146" s="45">
        <v>2.8</v>
      </c>
    </row>
    <row r="147" spans="1:62" s="45" customFormat="1" x14ac:dyDescent="0.35">
      <c r="K147" s="49"/>
      <c r="L147" s="49"/>
      <c r="M147" s="49"/>
      <c r="N147" s="49"/>
      <c r="O147" s="39"/>
      <c r="AZ147" s="49"/>
      <c r="BA147" s="49"/>
      <c r="BB147" s="49"/>
      <c r="BH147" s="49"/>
      <c r="BI147" s="49"/>
      <c r="BJ147" s="49"/>
    </row>
    <row r="148" spans="1:62" s="45" customFormat="1" x14ac:dyDescent="0.35">
      <c r="K148" s="49"/>
      <c r="L148" s="108"/>
      <c r="M148" s="108"/>
      <c r="N148" s="108"/>
      <c r="O148" s="108"/>
      <c r="AZ148" s="49"/>
      <c r="BA148" s="49"/>
      <c r="BB148" s="49"/>
      <c r="BH148" s="50"/>
      <c r="BI148" s="49"/>
      <c r="BJ148" s="49"/>
    </row>
    <row r="149" spans="1:62" s="45" customFormat="1" x14ac:dyDescent="0.35">
      <c r="K149" s="49"/>
      <c r="L149" s="108"/>
      <c r="M149" s="108"/>
      <c r="N149" s="108"/>
      <c r="O149" s="108"/>
      <c r="AZ149" s="49"/>
      <c r="BA149" s="49"/>
      <c r="BB149" s="49"/>
      <c r="BH149" s="49"/>
      <c r="BI149" s="49"/>
      <c r="BJ149" s="49"/>
    </row>
    <row r="150" spans="1:62" s="45" customFormat="1" x14ac:dyDescent="0.35">
      <c r="K150" s="49"/>
      <c r="L150" s="49"/>
      <c r="M150" s="49"/>
      <c r="N150" s="49"/>
      <c r="O150" s="39"/>
      <c r="AZ150" s="49"/>
      <c r="BA150" s="49"/>
      <c r="BB150" s="49"/>
      <c r="BH150" s="49"/>
      <c r="BI150" s="49"/>
      <c r="BJ150" s="49"/>
    </row>
    <row r="151" spans="1:62" s="45" customFormat="1" x14ac:dyDescent="0.35">
      <c r="K151" s="49"/>
      <c r="L151" s="49"/>
      <c r="M151" s="49"/>
      <c r="N151" s="49"/>
      <c r="O151" s="39"/>
      <c r="AZ151" s="49"/>
      <c r="BA151" s="49"/>
      <c r="BB151" s="49"/>
      <c r="BH151" s="49"/>
      <c r="BI151" s="49"/>
      <c r="BJ151" s="49"/>
    </row>
    <row r="152" spans="1:62" s="45" customFormat="1" x14ac:dyDescent="0.35">
      <c r="K152" s="49"/>
      <c r="L152" s="49"/>
      <c r="M152" s="49"/>
      <c r="N152" s="49"/>
      <c r="O152" s="39"/>
      <c r="AZ152" s="49"/>
      <c r="BA152" s="49"/>
      <c r="BB152" s="49"/>
      <c r="BH152" s="49"/>
      <c r="BI152" s="49"/>
      <c r="BJ152" s="49"/>
    </row>
    <row r="153" spans="1:62" s="45" customFormat="1" x14ac:dyDescent="0.35">
      <c r="K153" s="49"/>
      <c r="L153" s="49"/>
      <c r="M153" s="49"/>
      <c r="N153" s="49"/>
      <c r="O153" s="39"/>
      <c r="AZ153" s="49"/>
      <c r="BA153" s="49"/>
      <c r="BB153" s="49"/>
      <c r="BH153" s="49"/>
      <c r="BI153" s="49"/>
      <c r="BJ153" s="49"/>
    </row>
    <row r="154" spans="1:62" s="45" customFormat="1" x14ac:dyDescent="0.35">
      <c r="K154" s="49"/>
      <c r="L154" s="49"/>
      <c r="M154" s="49"/>
      <c r="N154" s="49"/>
      <c r="O154" s="39"/>
      <c r="AZ154" s="49"/>
      <c r="BA154" s="49"/>
      <c r="BB154" s="49"/>
      <c r="BH154" s="49"/>
      <c r="BI154" s="49"/>
      <c r="BJ154" s="49"/>
    </row>
    <row r="155" spans="1:62" s="45" customFormat="1" x14ac:dyDescent="0.35">
      <c r="K155" s="49"/>
      <c r="L155" s="49"/>
      <c r="M155" s="49"/>
      <c r="N155" s="49"/>
      <c r="O155" s="39"/>
      <c r="AZ155" s="49"/>
      <c r="BA155" s="49"/>
      <c r="BB155" s="49"/>
      <c r="BH155" s="49"/>
      <c r="BI155" s="49"/>
      <c r="BJ155" s="49"/>
    </row>
    <row r="156" spans="1:62" s="45" customFormat="1" x14ac:dyDescent="0.35">
      <c r="K156" s="49"/>
      <c r="L156" s="49"/>
      <c r="M156" s="49"/>
      <c r="N156" s="49"/>
      <c r="O156" s="39"/>
      <c r="AZ156" s="49"/>
      <c r="BA156" s="49"/>
      <c r="BB156" s="49"/>
      <c r="BH156" s="49"/>
      <c r="BI156" s="49"/>
      <c r="BJ156" s="49"/>
    </row>
    <row r="157" spans="1:62" s="45" customFormat="1" x14ac:dyDescent="0.35">
      <c r="K157" s="49"/>
      <c r="L157" s="49"/>
      <c r="M157" s="49"/>
      <c r="N157" s="49"/>
      <c r="O157" s="39"/>
      <c r="AZ157" s="49"/>
      <c r="BA157" s="49"/>
      <c r="BB157" s="49"/>
      <c r="BH157" s="49"/>
      <c r="BI157" s="49"/>
      <c r="BJ157" s="49"/>
    </row>
    <row r="158" spans="1:62" s="45" customFormat="1" x14ac:dyDescent="0.35">
      <c r="K158" s="49"/>
      <c r="L158" s="49"/>
      <c r="M158" s="49"/>
      <c r="N158" s="49"/>
      <c r="O158" s="39"/>
      <c r="AZ158" s="49"/>
      <c r="BA158" s="49"/>
      <c r="BB158" s="49"/>
      <c r="BH158" s="49"/>
      <c r="BI158" s="49"/>
      <c r="BJ158" s="49"/>
    </row>
    <row r="159" spans="1:62" s="45" customFormat="1" x14ac:dyDescent="0.35">
      <c r="K159" s="49"/>
      <c r="L159" s="49"/>
      <c r="M159" s="49"/>
      <c r="N159" s="49"/>
      <c r="O159" s="39"/>
      <c r="AZ159" s="49"/>
      <c r="BA159" s="49"/>
      <c r="BB159" s="49"/>
      <c r="BH159" s="49"/>
      <c r="BI159" s="49"/>
      <c r="BJ159" s="49"/>
    </row>
    <row r="160" spans="1:62" s="45" customFormat="1" x14ac:dyDescent="0.35">
      <c r="K160" s="49"/>
      <c r="L160" s="49"/>
      <c r="M160" s="49"/>
      <c r="N160" s="49"/>
      <c r="O160" s="39"/>
      <c r="AZ160" s="49"/>
      <c r="BA160" s="49"/>
      <c r="BB160" s="49"/>
      <c r="BH160" s="49"/>
      <c r="BI160" s="49"/>
      <c r="BJ160" s="49"/>
    </row>
    <row r="161" spans="11:62" s="45" customFormat="1" x14ac:dyDescent="0.35">
      <c r="K161" s="49"/>
      <c r="L161" s="49"/>
      <c r="M161" s="49"/>
      <c r="N161" s="49"/>
      <c r="O161" s="39"/>
      <c r="AZ161" s="49"/>
      <c r="BA161" s="49"/>
      <c r="BB161" s="49"/>
      <c r="BH161" s="49"/>
      <c r="BI161" s="49"/>
      <c r="BJ161" s="49"/>
    </row>
    <row r="162" spans="11:62" s="45" customFormat="1" x14ac:dyDescent="0.35">
      <c r="K162" s="49"/>
      <c r="L162" s="49"/>
      <c r="M162" s="49"/>
      <c r="N162" s="49"/>
      <c r="O162" s="39"/>
      <c r="AZ162" s="49"/>
      <c r="BA162" s="49"/>
      <c r="BB162" s="49"/>
      <c r="BH162" s="49"/>
      <c r="BI162" s="49"/>
      <c r="BJ162" s="49"/>
    </row>
    <row r="163" spans="11:62" s="45" customFormat="1" x14ac:dyDescent="0.35">
      <c r="K163" s="49"/>
      <c r="L163" s="49"/>
      <c r="M163" s="49"/>
      <c r="N163" s="49"/>
      <c r="O163" s="39"/>
      <c r="AZ163" s="49"/>
      <c r="BA163" s="49"/>
      <c r="BB163" s="49"/>
      <c r="BH163" s="49"/>
      <c r="BI163" s="49"/>
      <c r="BJ163" s="49"/>
    </row>
    <row r="164" spans="11:62" s="45" customFormat="1" x14ac:dyDescent="0.35">
      <c r="K164" s="49"/>
      <c r="L164" s="49"/>
      <c r="M164" s="49"/>
      <c r="N164" s="49"/>
      <c r="O164" s="39"/>
      <c r="AZ164" s="49"/>
      <c r="BA164" s="49"/>
      <c r="BB164" s="49"/>
      <c r="BH164" s="49"/>
      <c r="BI164" s="49"/>
      <c r="BJ164" s="49"/>
    </row>
    <row r="165" spans="11:62" s="45" customFormat="1" x14ac:dyDescent="0.35">
      <c r="K165" s="49"/>
      <c r="L165" s="49"/>
      <c r="M165" s="49"/>
      <c r="N165" s="49"/>
      <c r="O165" s="39"/>
      <c r="AZ165" s="49"/>
      <c r="BA165" s="49"/>
      <c r="BB165" s="49"/>
      <c r="BH165" s="49"/>
      <c r="BI165" s="49"/>
      <c r="BJ165" s="49"/>
    </row>
    <row r="166" spans="11:62" s="45" customFormat="1" x14ac:dyDescent="0.35">
      <c r="K166" s="49"/>
      <c r="L166" s="49"/>
      <c r="M166" s="49"/>
      <c r="N166" s="49"/>
      <c r="O166" s="39"/>
      <c r="AZ166" s="49"/>
      <c r="BA166" s="49"/>
      <c r="BB166" s="49"/>
      <c r="BH166" s="49"/>
      <c r="BI166" s="49"/>
      <c r="BJ166" s="49"/>
    </row>
    <row r="167" spans="11:62" s="45" customFormat="1" x14ac:dyDescent="0.35">
      <c r="K167" s="49"/>
      <c r="L167" s="49"/>
      <c r="M167" s="49"/>
      <c r="N167" s="49"/>
      <c r="O167" s="39"/>
      <c r="AZ167" s="49"/>
      <c r="BA167" s="49"/>
      <c r="BB167" s="49"/>
      <c r="BH167" s="49"/>
      <c r="BI167" s="49"/>
      <c r="BJ167" s="49"/>
    </row>
    <row r="168" spans="11:62" s="45" customFormat="1" x14ac:dyDescent="0.35">
      <c r="K168" s="49"/>
      <c r="L168" s="49"/>
      <c r="M168" s="49"/>
      <c r="N168" s="49"/>
      <c r="O168" s="39"/>
      <c r="AZ168" s="49"/>
      <c r="BA168" s="49"/>
      <c r="BB168" s="49"/>
      <c r="BH168" s="49"/>
      <c r="BI168" s="49"/>
      <c r="BJ168" s="49"/>
    </row>
    <row r="169" spans="11:62" s="45" customFormat="1" x14ac:dyDescent="0.35">
      <c r="K169" s="49"/>
      <c r="L169" s="49"/>
      <c r="M169" s="49"/>
      <c r="N169" s="49"/>
      <c r="O169" s="39"/>
      <c r="AZ169" s="49"/>
      <c r="BA169" s="49"/>
      <c r="BB169" s="49"/>
      <c r="BH169" s="49"/>
      <c r="BI169" s="49"/>
      <c r="BJ169" s="49"/>
    </row>
    <row r="170" spans="11:62" s="45" customFormat="1" x14ac:dyDescent="0.35">
      <c r="K170" s="49"/>
      <c r="L170" s="49"/>
      <c r="M170" s="49"/>
      <c r="N170" s="49"/>
      <c r="O170" s="39"/>
      <c r="AZ170" s="49"/>
      <c r="BA170" s="49"/>
      <c r="BB170" s="49"/>
      <c r="BH170" s="49"/>
      <c r="BI170" s="49"/>
      <c r="BJ170" s="49"/>
    </row>
    <row r="171" spans="11:62" s="45" customFormat="1" x14ac:dyDescent="0.35">
      <c r="K171" s="49"/>
      <c r="L171" s="49"/>
      <c r="M171" s="49"/>
      <c r="N171" s="49"/>
      <c r="O171" s="39"/>
      <c r="AZ171" s="49"/>
      <c r="BA171" s="49"/>
      <c r="BB171" s="49"/>
      <c r="BH171" s="49"/>
      <c r="BI171" s="49"/>
      <c r="BJ171" s="49"/>
    </row>
    <row r="172" spans="11:62" s="45" customFormat="1" x14ac:dyDescent="0.35">
      <c r="K172" s="49"/>
      <c r="L172" s="49"/>
      <c r="M172" s="49"/>
      <c r="N172" s="49"/>
      <c r="O172" s="39"/>
      <c r="AZ172" s="49"/>
      <c r="BA172" s="49"/>
      <c r="BB172" s="49"/>
      <c r="BH172" s="49"/>
      <c r="BI172" s="49"/>
      <c r="BJ172" s="49"/>
    </row>
    <row r="173" spans="11:62" s="45" customFormat="1" x14ac:dyDescent="0.35">
      <c r="K173" s="49"/>
      <c r="L173" s="49"/>
      <c r="M173" s="49"/>
      <c r="N173" s="49"/>
      <c r="O173" s="39"/>
      <c r="AZ173" s="49"/>
      <c r="BA173" s="49"/>
      <c r="BB173" s="49"/>
      <c r="BH173" s="49"/>
      <c r="BI173" s="49"/>
      <c r="BJ173" s="49"/>
    </row>
    <row r="174" spans="11:62" s="45" customFormat="1" x14ac:dyDescent="0.35">
      <c r="K174" s="49"/>
      <c r="L174" s="49"/>
      <c r="M174" s="49"/>
      <c r="N174" s="49"/>
      <c r="O174" s="39"/>
      <c r="AZ174" s="49"/>
      <c r="BA174" s="49"/>
      <c r="BB174" s="49"/>
      <c r="BH174" s="49"/>
      <c r="BI174" s="49"/>
      <c r="BJ174" s="49"/>
    </row>
    <row r="175" spans="11:62" s="45" customFormat="1" x14ac:dyDescent="0.35">
      <c r="K175" s="49"/>
      <c r="L175" s="49"/>
      <c r="M175" s="49"/>
      <c r="N175" s="49"/>
      <c r="O175" s="39"/>
      <c r="AZ175" s="49"/>
      <c r="BA175" s="49"/>
      <c r="BB175" s="49"/>
      <c r="BH175" s="49"/>
      <c r="BI175" s="49"/>
      <c r="BJ175" s="49"/>
    </row>
    <row r="176" spans="11:62" s="45" customFormat="1" x14ac:dyDescent="0.35">
      <c r="K176" s="49"/>
      <c r="L176" s="49"/>
      <c r="M176" s="49"/>
      <c r="N176" s="49"/>
      <c r="O176" s="39"/>
      <c r="AZ176" s="49"/>
      <c r="BA176" s="49"/>
      <c r="BB176" s="49"/>
      <c r="BH176" s="49"/>
      <c r="BI176" s="49"/>
      <c r="BJ176" s="49"/>
    </row>
    <row r="177" spans="11:62" s="45" customFormat="1" x14ac:dyDescent="0.35">
      <c r="K177" s="49"/>
      <c r="L177" s="49"/>
      <c r="M177" s="49"/>
      <c r="N177" s="49"/>
      <c r="O177" s="39"/>
      <c r="AZ177" s="49"/>
      <c r="BA177" s="49"/>
      <c r="BB177" s="49"/>
      <c r="BH177" s="49"/>
      <c r="BI177" s="49"/>
      <c r="BJ177" s="49"/>
    </row>
    <row r="178" spans="11:62" s="45" customFormat="1" x14ac:dyDescent="0.35">
      <c r="K178" s="49"/>
      <c r="L178" s="49"/>
      <c r="M178" s="49"/>
      <c r="N178" s="49"/>
      <c r="O178" s="39"/>
      <c r="AZ178" s="49"/>
      <c r="BA178" s="49"/>
      <c r="BB178" s="49"/>
      <c r="BH178" s="49"/>
      <c r="BI178" s="49"/>
      <c r="BJ178" s="49"/>
    </row>
    <row r="179" spans="11:62" s="45" customFormat="1" x14ac:dyDescent="0.35">
      <c r="K179" s="49"/>
      <c r="L179" s="49"/>
      <c r="M179" s="49"/>
      <c r="N179" s="49"/>
      <c r="O179" s="39"/>
      <c r="AZ179" s="49"/>
      <c r="BA179" s="49"/>
      <c r="BB179" s="49"/>
      <c r="BH179" s="49"/>
      <c r="BI179" s="49"/>
      <c r="BJ179" s="49"/>
    </row>
    <row r="180" spans="11:62" s="45" customFormat="1" x14ac:dyDescent="0.35">
      <c r="K180" s="49"/>
      <c r="L180" s="49"/>
      <c r="M180" s="49"/>
      <c r="N180" s="49"/>
      <c r="O180" s="39"/>
      <c r="AZ180" s="49"/>
      <c r="BA180" s="49"/>
      <c r="BB180" s="49"/>
      <c r="BH180" s="49"/>
      <c r="BI180" s="49"/>
      <c r="BJ180" s="49"/>
    </row>
    <row r="181" spans="11:62" s="45" customFormat="1" x14ac:dyDescent="0.35">
      <c r="K181" s="49"/>
      <c r="L181" s="49"/>
      <c r="M181" s="49"/>
      <c r="N181" s="49"/>
      <c r="O181" s="39"/>
      <c r="AZ181" s="49"/>
      <c r="BA181" s="49"/>
      <c r="BB181" s="49"/>
      <c r="BH181" s="49"/>
      <c r="BI181" s="49"/>
      <c r="BJ181" s="49"/>
    </row>
    <row r="182" spans="11:62" s="45" customFormat="1" x14ac:dyDescent="0.35">
      <c r="K182" s="49"/>
      <c r="L182" s="49"/>
      <c r="M182" s="49"/>
      <c r="N182" s="49"/>
      <c r="O182" s="39"/>
      <c r="AZ182" s="49"/>
      <c r="BA182" s="49"/>
      <c r="BB182" s="49"/>
      <c r="BH182" s="49"/>
      <c r="BI182" s="49"/>
      <c r="BJ182" s="49"/>
    </row>
    <row r="183" spans="11:62" s="45" customFormat="1" x14ac:dyDescent="0.35">
      <c r="K183" s="49"/>
      <c r="L183" s="49"/>
      <c r="M183" s="49"/>
      <c r="N183" s="49"/>
      <c r="O183" s="39"/>
      <c r="AZ183" s="49"/>
      <c r="BA183" s="49"/>
      <c r="BB183" s="49"/>
      <c r="BH183" s="49"/>
      <c r="BI183" s="49"/>
      <c r="BJ183" s="49"/>
    </row>
    <row r="184" spans="11:62" s="45" customFormat="1" x14ac:dyDescent="0.35">
      <c r="K184" s="49"/>
      <c r="L184" s="49"/>
      <c r="M184" s="49"/>
      <c r="N184" s="49"/>
      <c r="O184" s="39"/>
      <c r="AZ184" s="49"/>
      <c r="BA184" s="49"/>
      <c r="BB184" s="49"/>
      <c r="BH184" s="49"/>
      <c r="BI184" s="49"/>
      <c r="BJ184" s="49"/>
    </row>
    <row r="185" spans="11:62" s="45" customFormat="1" x14ac:dyDescent="0.35">
      <c r="K185" s="49"/>
      <c r="L185" s="49"/>
      <c r="M185" s="49"/>
      <c r="N185" s="49"/>
      <c r="O185" s="39"/>
      <c r="AZ185" s="49"/>
      <c r="BA185" s="49"/>
      <c r="BB185" s="49"/>
      <c r="BH185" s="49"/>
      <c r="BI185" s="49"/>
      <c r="BJ185" s="49"/>
    </row>
    <row r="186" spans="11:62" s="45" customFormat="1" x14ac:dyDescent="0.35">
      <c r="K186" s="49"/>
      <c r="L186" s="49"/>
      <c r="M186" s="49"/>
      <c r="N186" s="49"/>
      <c r="O186" s="39"/>
      <c r="AZ186" s="49"/>
      <c r="BA186" s="49"/>
      <c r="BB186" s="49"/>
      <c r="BH186" s="49"/>
      <c r="BI186" s="49"/>
      <c r="BJ186" s="49"/>
    </row>
    <row r="187" spans="11:62" s="45" customFormat="1" x14ac:dyDescent="0.35">
      <c r="K187" s="49"/>
      <c r="L187" s="49"/>
      <c r="M187" s="49"/>
      <c r="N187" s="49"/>
      <c r="O187" s="39"/>
      <c r="AZ187" s="49"/>
      <c r="BA187" s="49"/>
      <c r="BB187" s="49"/>
      <c r="BH187" s="49"/>
      <c r="BI187" s="49"/>
      <c r="BJ187" s="49"/>
    </row>
    <row r="188" spans="11:62" s="45" customFormat="1" x14ac:dyDescent="0.35">
      <c r="K188" s="49"/>
      <c r="L188" s="49"/>
      <c r="M188" s="49"/>
      <c r="N188" s="49"/>
      <c r="O188" s="39"/>
      <c r="AZ188" s="49"/>
      <c r="BA188" s="49"/>
      <c r="BB188" s="49"/>
      <c r="BH188" s="49"/>
      <c r="BI188" s="49"/>
      <c r="BJ188" s="49"/>
    </row>
    <row r="189" spans="11:62" s="45" customFormat="1" x14ac:dyDescent="0.35">
      <c r="K189" s="49"/>
      <c r="L189" s="49"/>
      <c r="M189" s="49"/>
      <c r="N189" s="49"/>
      <c r="O189" s="39"/>
      <c r="AZ189" s="49"/>
      <c r="BA189" s="49"/>
      <c r="BB189" s="49"/>
      <c r="BH189" s="49"/>
      <c r="BI189" s="49"/>
      <c r="BJ189" s="49"/>
    </row>
    <row r="190" spans="11:62" s="45" customFormat="1" x14ac:dyDescent="0.35">
      <c r="K190" s="49"/>
      <c r="L190" s="49"/>
      <c r="M190" s="49"/>
      <c r="N190" s="49"/>
      <c r="O190" s="39"/>
      <c r="AZ190" s="49"/>
      <c r="BA190" s="49"/>
      <c r="BB190" s="49"/>
      <c r="BH190" s="49"/>
      <c r="BI190" s="49"/>
      <c r="BJ190" s="49"/>
    </row>
    <row r="191" spans="11:62" s="45" customFormat="1" x14ac:dyDescent="0.35">
      <c r="K191" s="49"/>
      <c r="L191" s="49"/>
      <c r="M191" s="49"/>
      <c r="N191" s="49"/>
      <c r="O191" s="39"/>
      <c r="AZ191" s="49"/>
      <c r="BA191" s="49"/>
      <c r="BB191" s="49"/>
      <c r="BH191" s="49"/>
      <c r="BI191" s="49"/>
      <c r="BJ191" s="49"/>
    </row>
    <row r="192" spans="11:62" s="45" customFormat="1" x14ac:dyDescent="0.35">
      <c r="K192" s="49"/>
      <c r="L192" s="49"/>
      <c r="M192" s="49"/>
      <c r="N192" s="49"/>
      <c r="O192" s="39"/>
      <c r="AZ192" s="49"/>
      <c r="BA192" s="49"/>
      <c r="BB192" s="49"/>
      <c r="BH192" s="49"/>
      <c r="BI192" s="49"/>
      <c r="BJ192" s="49"/>
    </row>
    <row r="193" spans="11:62" s="45" customFormat="1" x14ac:dyDescent="0.35">
      <c r="K193" s="49"/>
      <c r="L193" s="49"/>
      <c r="M193" s="49"/>
      <c r="N193" s="49"/>
      <c r="O193" s="39"/>
      <c r="AZ193" s="49"/>
      <c r="BA193" s="49"/>
      <c r="BB193" s="49"/>
      <c r="BH193" s="49"/>
      <c r="BI193" s="49"/>
      <c r="BJ193" s="49"/>
    </row>
    <row r="194" spans="11:62" s="45" customFormat="1" x14ac:dyDescent="0.35">
      <c r="K194" s="49"/>
      <c r="L194" s="49"/>
      <c r="M194" s="49"/>
      <c r="N194" s="49"/>
      <c r="O194" s="39"/>
      <c r="AZ194" s="49"/>
      <c r="BA194" s="49"/>
      <c r="BB194" s="49"/>
      <c r="BH194" s="49"/>
      <c r="BI194" s="49"/>
      <c r="BJ194" s="49"/>
    </row>
    <row r="195" spans="11:62" s="45" customFormat="1" x14ac:dyDescent="0.35">
      <c r="K195" s="49"/>
      <c r="L195" s="49"/>
      <c r="M195" s="49"/>
      <c r="N195" s="49"/>
      <c r="O195" s="39"/>
      <c r="AZ195" s="49"/>
      <c r="BA195" s="49"/>
      <c r="BB195" s="49"/>
      <c r="BH195" s="49"/>
      <c r="BI195" s="49"/>
      <c r="BJ195" s="49"/>
    </row>
    <row r="196" spans="11:62" s="45" customFormat="1" x14ac:dyDescent="0.35">
      <c r="K196" s="49"/>
      <c r="L196" s="49"/>
      <c r="M196" s="49"/>
      <c r="N196" s="49"/>
      <c r="O196" s="39"/>
      <c r="AZ196" s="49"/>
      <c r="BA196" s="49"/>
      <c r="BB196" s="49"/>
      <c r="BH196" s="49"/>
      <c r="BI196" s="49"/>
      <c r="BJ196" s="49"/>
    </row>
    <row r="197" spans="11:62" s="45" customFormat="1" x14ac:dyDescent="0.35">
      <c r="K197" s="49"/>
      <c r="L197" s="49"/>
      <c r="M197" s="49"/>
      <c r="N197" s="49"/>
      <c r="O197" s="39"/>
      <c r="AZ197" s="49"/>
      <c r="BA197" s="49"/>
      <c r="BB197" s="49"/>
      <c r="BH197" s="49"/>
      <c r="BI197" s="49"/>
      <c r="BJ197" s="49"/>
    </row>
    <row r="198" spans="11:62" s="45" customFormat="1" x14ac:dyDescent="0.35">
      <c r="K198" s="49"/>
      <c r="L198" s="49"/>
      <c r="M198" s="49"/>
      <c r="N198" s="49"/>
      <c r="O198" s="39"/>
      <c r="AZ198" s="49"/>
      <c r="BA198" s="49"/>
      <c r="BB198" s="49"/>
      <c r="BH198" s="49"/>
      <c r="BI198" s="49"/>
      <c r="BJ198" s="49"/>
    </row>
    <row r="199" spans="11:62" s="45" customFormat="1" x14ac:dyDescent="0.35">
      <c r="K199" s="49"/>
      <c r="L199" s="49"/>
      <c r="M199" s="49"/>
      <c r="N199" s="49"/>
      <c r="O199" s="39"/>
      <c r="AZ199" s="49"/>
      <c r="BA199" s="49"/>
      <c r="BB199" s="49"/>
      <c r="BH199" s="49"/>
      <c r="BI199" s="49"/>
      <c r="BJ199" s="49"/>
    </row>
    <row r="200" spans="11:62" s="45" customFormat="1" x14ac:dyDescent="0.35">
      <c r="K200" s="49"/>
      <c r="L200" s="49"/>
      <c r="M200" s="49"/>
      <c r="N200" s="49"/>
      <c r="O200" s="39"/>
      <c r="AZ200" s="49"/>
      <c r="BA200" s="49"/>
      <c r="BB200" s="49"/>
      <c r="BH200" s="49"/>
      <c r="BI200" s="49"/>
      <c r="BJ200" s="49"/>
    </row>
    <row r="201" spans="11:62" s="45" customFormat="1" x14ac:dyDescent="0.35">
      <c r="K201" s="49"/>
      <c r="L201" s="49"/>
      <c r="M201" s="49"/>
      <c r="N201" s="49"/>
      <c r="O201" s="39"/>
      <c r="AZ201" s="49"/>
      <c r="BA201" s="49"/>
      <c r="BB201" s="49"/>
      <c r="BH201" s="49"/>
      <c r="BI201" s="49"/>
      <c r="BJ201" s="49"/>
    </row>
    <row r="202" spans="11:62" s="45" customFormat="1" x14ac:dyDescent="0.35">
      <c r="K202" s="49"/>
      <c r="L202" s="49"/>
      <c r="M202" s="49"/>
      <c r="N202" s="49"/>
      <c r="O202" s="39"/>
      <c r="AZ202" s="49"/>
      <c r="BA202" s="49"/>
      <c r="BB202" s="49"/>
      <c r="BH202" s="49"/>
      <c r="BI202" s="49"/>
      <c r="BJ202" s="49"/>
    </row>
    <row r="203" spans="11:62" s="45" customFormat="1" x14ac:dyDescent="0.35">
      <c r="K203" s="49"/>
      <c r="L203" s="49"/>
      <c r="M203" s="49"/>
      <c r="N203" s="49"/>
      <c r="O203" s="39"/>
      <c r="AZ203" s="49"/>
      <c r="BA203" s="49"/>
      <c r="BB203" s="49"/>
      <c r="BH203" s="49"/>
      <c r="BI203" s="49"/>
      <c r="BJ203" s="49"/>
    </row>
    <row r="204" spans="11:62" s="45" customFormat="1" x14ac:dyDescent="0.35">
      <c r="K204" s="49"/>
      <c r="L204" s="49"/>
      <c r="M204" s="49"/>
      <c r="N204" s="49"/>
      <c r="O204" s="39"/>
      <c r="AZ204" s="49"/>
      <c r="BA204" s="49"/>
      <c r="BB204" s="49"/>
      <c r="BH204" s="49"/>
      <c r="BI204" s="49"/>
      <c r="BJ204" s="49"/>
    </row>
    <row r="205" spans="11:62" s="45" customFormat="1" x14ac:dyDescent="0.35">
      <c r="K205" s="49"/>
      <c r="L205" s="49"/>
      <c r="M205" s="49"/>
      <c r="N205" s="49"/>
      <c r="O205" s="39"/>
      <c r="AZ205" s="49"/>
      <c r="BA205" s="49"/>
      <c r="BB205" s="49"/>
      <c r="BH205" s="49"/>
      <c r="BI205" s="49"/>
      <c r="BJ205" s="49"/>
    </row>
    <row r="206" spans="11:62" s="45" customFormat="1" x14ac:dyDescent="0.35">
      <c r="K206" s="49"/>
      <c r="L206" s="49"/>
      <c r="M206" s="49"/>
      <c r="N206" s="49"/>
      <c r="O206" s="39"/>
      <c r="AZ206" s="49"/>
      <c r="BA206" s="49"/>
      <c r="BB206" s="49"/>
      <c r="BH206" s="49"/>
      <c r="BI206" s="49"/>
      <c r="BJ206" s="49"/>
    </row>
    <row r="207" spans="11:62" s="45" customFormat="1" x14ac:dyDescent="0.35">
      <c r="K207" s="49"/>
      <c r="L207" s="49"/>
      <c r="M207" s="49"/>
      <c r="N207" s="49"/>
      <c r="O207" s="39"/>
      <c r="AZ207" s="49"/>
      <c r="BA207" s="49"/>
      <c r="BB207" s="49"/>
      <c r="BH207" s="49"/>
      <c r="BI207" s="49"/>
      <c r="BJ207" s="49"/>
    </row>
    <row r="208" spans="11:62" s="45" customFormat="1" x14ac:dyDescent="0.35">
      <c r="K208" s="49"/>
      <c r="L208" s="49"/>
      <c r="M208" s="49"/>
      <c r="N208" s="49"/>
      <c r="O208" s="39"/>
      <c r="AZ208" s="49"/>
      <c r="BA208" s="49"/>
      <c r="BB208" s="49"/>
      <c r="BH208" s="49"/>
      <c r="BI208" s="49"/>
      <c r="BJ208" s="49"/>
    </row>
    <row r="209" spans="11:62" s="45" customFormat="1" x14ac:dyDescent="0.35">
      <c r="K209" s="49"/>
      <c r="L209" s="49"/>
      <c r="M209" s="49"/>
      <c r="N209" s="49"/>
      <c r="O209" s="39"/>
      <c r="AZ209" s="49"/>
      <c r="BA209" s="49"/>
      <c r="BB209" s="49"/>
      <c r="BH209" s="49"/>
      <c r="BI209" s="49"/>
      <c r="BJ209" s="49"/>
    </row>
    <row r="210" spans="11:62" s="45" customFormat="1" x14ac:dyDescent="0.35">
      <c r="K210" s="49"/>
      <c r="L210" s="49"/>
      <c r="M210" s="49"/>
      <c r="N210" s="49"/>
      <c r="O210" s="39"/>
      <c r="AZ210" s="49"/>
      <c r="BA210" s="49"/>
      <c r="BB210" s="49"/>
      <c r="BH210" s="49"/>
      <c r="BI210" s="49"/>
      <c r="BJ210" s="49"/>
    </row>
    <row r="211" spans="11:62" s="45" customFormat="1" x14ac:dyDescent="0.35">
      <c r="K211" s="49"/>
      <c r="L211" s="49"/>
      <c r="M211" s="49"/>
      <c r="N211" s="49"/>
      <c r="O211" s="39"/>
      <c r="AZ211" s="49"/>
      <c r="BA211" s="49"/>
      <c r="BB211" s="49"/>
      <c r="BH211" s="49"/>
      <c r="BI211" s="49"/>
      <c r="BJ211" s="49"/>
    </row>
    <row r="212" spans="11:62" s="45" customFormat="1" x14ac:dyDescent="0.35">
      <c r="K212" s="49"/>
      <c r="L212" s="49"/>
      <c r="M212" s="49"/>
      <c r="N212" s="49"/>
      <c r="O212" s="39"/>
      <c r="AZ212" s="49"/>
      <c r="BA212" s="49"/>
      <c r="BB212" s="49"/>
      <c r="BH212" s="49"/>
      <c r="BI212" s="49"/>
      <c r="BJ212" s="49"/>
    </row>
    <row r="213" spans="11:62" s="45" customFormat="1" x14ac:dyDescent="0.35">
      <c r="K213" s="49"/>
      <c r="L213" s="49"/>
      <c r="M213" s="49"/>
      <c r="N213" s="49"/>
      <c r="O213" s="39"/>
      <c r="AZ213" s="49"/>
      <c r="BA213" s="49"/>
      <c r="BB213" s="49"/>
      <c r="BH213" s="49"/>
      <c r="BI213" s="49"/>
      <c r="BJ213" s="49"/>
    </row>
    <row r="214" spans="11:62" s="45" customFormat="1" x14ac:dyDescent="0.35">
      <c r="K214" s="49"/>
      <c r="L214" s="49"/>
      <c r="M214" s="49"/>
      <c r="N214" s="49"/>
      <c r="O214" s="39"/>
      <c r="AZ214" s="49"/>
      <c r="BA214" s="49"/>
      <c r="BB214" s="49"/>
      <c r="BH214" s="49"/>
      <c r="BI214" s="49"/>
      <c r="BJ214" s="49"/>
    </row>
    <row r="215" spans="11:62" s="45" customFormat="1" x14ac:dyDescent="0.35">
      <c r="K215" s="49"/>
      <c r="L215" s="49"/>
      <c r="M215" s="49"/>
      <c r="N215" s="49"/>
      <c r="O215" s="39"/>
      <c r="AZ215" s="49"/>
      <c r="BA215" s="49"/>
      <c r="BB215" s="49"/>
      <c r="BH215" s="49"/>
      <c r="BI215" s="49"/>
      <c r="BJ215" s="49"/>
    </row>
    <row r="216" spans="11:62" s="45" customFormat="1" x14ac:dyDescent="0.35">
      <c r="K216" s="49"/>
      <c r="L216" s="49"/>
      <c r="M216" s="49"/>
      <c r="N216" s="49"/>
      <c r="O216" s="39"/>
      <c r="AZ216" s="49"/>
      <c r="BA216" s="49"/>
      <c r="BB216" s="49"/>
      <c r="BH216" s="49"/>
      <c r="BI216" s="49"/>
      <c r="BJ216" s="49"/>
    </row>
    <row r="217" spans="11:62" s="45" customFormat="1" x14ac:dyDescent="0.35">
      <c r="K217" s="49"/>
      <c r="L217" s="49"/>
      <c r="M217" s="49"/>
      <c r="N217" s="49"/>
      <c r="O217" s="39"/>
      <c r="AZ217" s="49"/>
      <c r="BA217" s="49"/>
      <c r="BB217" s="49"/>
      <c r="BH217" s="49"/>
      <c r="BI217" s="49"/>
      <c r="BJ217" s="49"/>
    </row>
    <row r="218" spans="11:62" s="45" customFormat="1" x14ac:dyDescent="0.35">
      <c r="K218" s="49"/>
      <c r="L218" s="49"/>
      <c r="M218" s="49"/>
      <c r="N218" s="49"/>
      <c r="O218" s="39"/>
      <c r="AZ218" s="49"/>
      <c r="BA218" s="49"/>
      <c r="BB218" s="49"/>
      <c r="BH218" s="49"/>
      <c r="BI218" s="49"/>
      <c r="BJ218" s="49"/>
    </row>
    <row r="219" spans="11:62" s="45" customFormat="1" x14ac:dyDescent="0.35">
      <c r="K219" s="49"/>
      <c r="L219" s="49"/>
      <c r="M219" s="49"/>
      <c r="N219" s="49"/>
      <c r="O219" s="39"/>
      <c r="AZ219" s="49"/>
      <c r="BA219" s="49"/>
      <c r="BB219" s="49"/>
      <c r="BH219" s="49"/>
      <c r="BI219" s="49"/>
      <c r="BJ219" s="49"/>
    </row>
    <row r="220" spans="11:62" s="45" customFormat="1" x14ac:dyDescent="0.35">
      <c r="K220" s="49"/>
      <c r="L220" s="49"/>
      <c r="M220" s="49"/>
      <c r="N220" s="49"/>
      <c r="O220" s="39"/>
      <c r="AZ220" s="49"/>
      <c r="BA220" s="49"/>
      <c r="BB220" s="49"/>
      <c r="BH220" s="49"/>
      <c r="BI220" s="49"/>
      <c r="BJ220" s="49"/>
    </row>
    <row r="221" spans="11:62" s="45" customFormat="1" x14ac:dyDescent="0.35">
      <c r="K221" s="49"/>
      <c r="L221" s="49"/>
      <c r="M221" s="49"/>
      <c r="N221" s="49"/>
      <c r="O221" s="39"/>
      <c r="AZ221" s="49"/>
      <c r="BA221" s="49"/>
      <c r="BB221" s="49"/>
      <c r="BH221" s="49"/>
      <c r="BI221" s="49"/>
      <c r="BJ221" s="49"/>
    </row>
    <row r="222" spans="11:62" s="45" customFormat="1" x14ac:dyDescent="0.35">
      <c r="K222" s="49"/>
      <c r="L222" s="49"/>
      <c r="M222" s="49"/>
      <c r="N222" s="49"/>
      <c r="O222" s="39"/>
      <c r="AZ222" s="49"/>
      <c r="BA222" s="49"/>
      <c r="BB222" s="49"/>
      <c r="BH222" s="49"/>
      <c r="BI222" s="49"/>
      <c r="BJ222" s="49"/>
    </row>
    <row r="223" spans="11:62" s="45" customFormat="1" x14ac:dyDescent="0.35">
      <c r="K223" s="49"/>
      <c r="L223" s="49"/>
      <c r="M223" s="49"/>
      <c r="N223" s="49"/>
      <c r="O223" s="39"/>
      <c r="AZ223" s="49"/>
      <c r="BA223" s="49"/>
      <c r="BB223" s="49"/>
      <c r="BH223" s="49"/>
      <c r="BI223" s="49"/>
      <c r="BJ223" s="49"/>
    </row>
    <row r="224" spans="11:62" s="45" customFormat="1" x14ac:dyDescent="0.35">
      <c r="K224" s="49"/>
      <c r="L224" s="49"/>
      <c r="M224" s="49"/>
      <c r="N224" s="49"/>
      <c r="O224" s="39"/>
      <c r="AZ224" s="49"/>
      <c r="BA224" s="49"/>
      <c r="BB224" s="49"/>
      <c r="BH224" s="49"/>
      <c r="BI224" s="49"/>
      <c r="BJ224" s="49"/>
    </row>
    <row r="225" spans="11:62" s="45" customFormat="1" x14ac:dyDescent="0.35">
      <c r="K225" s="49"/>
      <c r="L225" s="49"/>
      <c r="M225" s="49"/>
      <c r="N225" s="49"/>
      <c r="O225" s="39"/>
      <c r="AZ225" s="49"/>
      <c r="BA225" s="49"/>
      <c r="BB225" s="49"/>
      <c r="BH225" s="49"/>
      <c r="BI225" s="49"/>
      <c r="BJ225" s="49"/>
    </row>
    <row r="226" spans="11:62" s="45" customFormat="1" x14ac:dyDescent="0.35">
      <c r="K226" s="49"/>
      <c r="L226" s="49"/>
      <c r="M226" s="49"/>
      <c r="N226" s="49"/>
      <c r="O226" s="39"/>
      <c r="AZ226" s="49"/>
      <c r="BA226" s="49"/>
      <c r="BB226" s="49"/>
      <c r="BH226" s="49"/>
      <c r="BI226" s="49"/>
      <c r="BJ226" s="49"/>
    </row>
    <row r="227" spans="11:62" s="45" customFormat="1" x14ac:dyDescent="0.35">
      <c r="K227" s="49"/>
      <c r="L227" s="49"/>
      <c r="M227" s="49"/>
      <c r="N227" s="49"/>
      <c r="O227" s="39"/>
      <c r="AZ227" s="49"/>
      <c r="BA227" s="49"/>
      <c r="BB227" s="49"/>
      <c r="BH227" s="49"/>
      <c r="BI227" s="49"/>
      <c r="BJ227" s="49"/>
    </row>
    <row r="228" spans="11:62" s="45" customFormat="1" x14ac:dyDescent="0.35">
      <c r="K228" s="49"/>
      <c r="L228" s="49"/>
      <c r="M228" s="49"/>
      <c r="N228" s="49"/>
      <c r="O228" s="39"/>
      <c r="AZ228" s="49"/>
      <c r="BA228" s="49"/>
      <c r="BB228" s="49"/>
      <c r="BH228" s="49"/>
      <c r="BI228" s="49"/>
      <c r="BJ228" s="49"/>
    </row>
    <row r="229" spans="11:62" s="45" customFormat="1" x14ac:dyDescent="0.35">
      <c r="K229" s="49"/>
      <c r="L229" s="49"/>
      <c r="M229" s="49"/>
      <c r="N229" s="49"/>
      <c r="O229" s="39"/>
      <c r="AZ229" s="49"/>
      <c r="BA229" s="49"/>
      <c r="BB229" s="49"/>
      <c r="BH229" s="49"/>
      <c r="BI229" s="49"/>
      <c r="BJ229" s="49"/>
    </row>
    <row r="230" spans="11:62" s="45" customFormat="1" x14ac:dyDescent="0.35">
      <c r="K230" s="49"/>
      <c r="L230" s="49"/>
      <c r="M230" s="49"/>
      <c r="N230" s="49"/>
      <c r="O230" s="39"/>
      <c r="AZ230" s="49"/>
      <c r="BA230" s="49"/>
      <c r="BB230" s="49"/>
      <c r="BH230" s="49"/>
      <c r="BI230" s="49"/>
      <c r="BJ230" s="49"/>
    </row>
    <row r="231" spans="11:62" s="45" customFormat="1" x14ac:dyDescent="0.35">
      <c r="K231" s="49"/>
      <c r="L231" s="49"/>
      <c r="M231" s="49"/>
      <c r="N231" s="49"/>
      <c r="O231" s="39"/>
      <c r="AZ231" s="49"/>
      <c r="BA231" s="49"/>
      <c r="BB231" s="49"/>
      <c r="BH231" s="49"/>
      <c r="BI231" s="49"/>
      <c r="BJ231" s="49"/>
    </row>
    <row r="232" spans="11:62" s="45" customFormat="1" x14ac:dyDescent="0.35">
      <c r="K232" s="49"/>
      <c r="L232" s="49"/>
      <c r="M232" s="49"/>
      <c r="N232" s="49"/>
      <c r="O232" s="39"/>
      <c r="AZ232" s="49"/>
      <c r="BA232" s="49"/>
      <c r="BB232" s="49"/>
      <c r="BH232" s="49"/>
      <c r="BI232" s="49"/>
      <c r="BJ232" s="49"/>
    </row>
    <row r="233" spans="11:62" s="45" customFormat="1" x14ac:dyDescent="0.35">
      <c r="K233" s="49"/>
      <c r="L233" s="49"/>
      <c r="M233" s="49"/>
      <c r="N233" s="49"/>
      <c r="O233" s="39"/>
      <c r="AZ233" s="49"/>
      <c r="BA233" s="49"/>
      <c r="BB233" s="49"/>
      <c r="BH233" s="49"/>
      <c r="BI233" s="49"/>
      <c r="BJ233" s="49"/>
    </row>
    <row r="234" spans="11:62" s="45" customFormat="1" x14ac:dyDescent="0.35">
      <c r="K234" s="49"/>
      <c r="L234" s="49"/>
      <c r="M234" s="49"/>
      <c r="N234" s="49"/>
      <c r="O234" s="39"/>
      <c r="AZ234" s="49"/>
      <c r="BA234" s="49"/>
      <c r="BB234" s="49"/>
      <c r="BH234" s="49"/>
      <c r="BI234" s="49"/>
      <c r="BJ234" s="49"/>
    </row>
    <row r="235" spans="11:62" s="45" customFormat="1" x14ac:dyDescent="0.35">
      <c r="K235" s="49"/>
      <c r="L235" s="49"/>
      <c r="M235" s="49"/>
      <c r="N235" s="49"/>
      <c r="O235" s="39"/>
      <c r="AZ235" s="49"/>
      <c r="BA235" s="49"/>
      <c r="BB235" s="49"/>
      <c r="BH235" s="49"/>
      <c r="BI235" s="49"/>
      <c r="BJ235" s="49"/>
    </row>
    <row r="236" spans="11:62" s="45" customFormat="1" x14ac:dyDescent="0.35">
      <c r="K236" s="49"/>
      <c r="L236" s="49"/>
      <c r="M236" s="49"/>
      <c r="N236" s="49"/>
      <c r="O236" s="39"/>
      <c r="AZ236" s="49"/>
      <c r="BA236" s="49"/>
      <c r="BB236" s="49"/>
      <c r="BH236" s="49"/>
      <c r="BI236" s="49"/>
      <c r="BJ236" s="49"/>
    </row>
    <row r="237" spans="11:62" s="45" customFormat="1" x14ac:dyDescent="0.35">
      <c r="K237" s="49"/>
      <c r="L237" s="49"/>
      <c r="M237" s="49"/>
      <c r="N237" s="49"/>
      <c r="O237" s="39"/>
      <c r="AZ237" s="49"/>
      <c r="BA237" s="49"/>
      <c r="BB237" s="49"/>
      <c r="BH237" s="49"/>
      <c r="BI237" s="49"/>
      <c r="BJ237" s="49"/>
    </row>
    <row r="238" spans="11:62" s="45" customFormat="1" x14ac:dyDescent="0.35">
      <c r="K238" s="49"/>
      <c r="L238" s="49"/>
      <c r="M238" s="49"/>
      <c r="N238" s="49"/>
      <c r="O238" s="39"/>
      <c r="AZ238" s="49"/>
      <c r="BA238" s="49"/>
      <c r="BB238" s="49"/>
      <c r="BH238" s="49"/>
      <c r="BI238" s="49"/>
      <c r="BJ238" s="49"/>
    </row>
    <row r="239" spans="11:62" s="45" customFormat="1" x14ac:dyDescent="0.35">
      <c r="K239" s="49"/>
      <c r="L239" s="49"/>
      <c r="M239" s="49"/>
      <c r="N239" s="49"/>
      <c r="O239" s="39"/>
      <c r="AZ239" s="49"/>
      <c r="BA239" s="49"/>
      <c r="BB239" s="49"/>
      <c r="BH239" s="49"/>
      <c r="BI239" s="49"/>
      <c r="BJ239" s="49"/>
    </row>
    <row r="240" spans="11:62" s="45" customFormat="1" x14ac:dyDescent="0.35">
      <c r="K240" s="49"/>
      <c r="L240" s="49"/>
      <c r="M240" s="49"/>
      <c r="N240" s="49"/>
      <c r="O240" s="39"/>
      <c r="AZ240" s="49"/>
      <c r="BA240" s="49"/>
      <c r="BB240" s="49"/>
      <c r="BH240" s="49"/>
      <c r="BI240" s="49"/>
      <c r="BJ240" s="49"/>
    </row>
    <row r="241" spans="11:62" s="45" customFormat="1" x14ac:dyDescent="0.35">
      <c r="K241" s="49"/>
      <c r="L241" s="49"/>
      <c r="M241" s="49"/>
      <c r="N241" s="49"/>
      <c r="O241" s="39"/>
      <c r="AZ241" s="49"/>
      <c r="BA241" s="49"/>
      <c r="BB241" s="49"/>
      <c r="BH241" s="49"/>
      <c r="BI241" s="49"/>
      <c r="BJ241" s="49"/>
    </row>
    <row r="242" spans="11:62" s="45" customFormat="1" x14ac:dyDescent="0.35">
      <c r="K242" s="49"/>
      <c r="L242" s="49"/>
      <c r="M242" s="49"/>
      <c r="N242" s="49"/>
      <c r="O242" s="39"/>
      <c r="AZ242" s="49"/>
      <c r="BA242" s="49"/>
      <c r="BB242" s="49"/>
      <c r="BH242" s="49"/>
      <c r="BI242" s="49"/>
      <c r="BJ242" s="49"/>
    </row>
    <row r="243" spans="11:62" s="45" customFormat="1" x14ac:dyDescent="0.35">
      <c r="K243" s="49"/>
      <c r="L243" s="49"/>
      <c r="M243" s="49"/>
      <c r="N243" s="49"/>
      <c r="O243" s="39"/>
      <c r="AZ243" s="49"/>
      <c r="BA243" s="49"/>
      <c r="BB243" s="49"/>
      <c r="BH243" s="49"/>
      <c r="BI243" s="49"/>
      <c r="BJ243" s="49"/>
    </row>
    <row r="244" spans="11:62" s="45" customFormat="1" x14ac:dyDescent="0.35">
      <c r="K244" s="49"/>
      <c r="L244" s="49"/>
      <c r="M244" s="49"/>
      <c r="N244" s="49"/>
      <c r="O244" s="39"/>
      <c r="AZ244" s="49"/>
      <c r="BA244" s="49"/>
      <c r="BB244" s="49"/>
      <c r="BH244" s="49"/>
      <c r="BI244" s="49"/>
      <c r="BJ244" s="49"/>
    </row>
    <row r="245" spans="11:62" s="45" customFormat="1" x14ac:dyDescent="0.35">
      <c r="K245" s="49"/>
      <c r="L245" s="49"/>
      <c r="M245" s="49"/>
      <c r="N245" s="49"/>
      <c r="O245" s="39"/>
      <c r="AZ245" s="49"/>
      <c r="BA245" s="49"/>
      <c r="BB245" s="49"/>
      <c r="BH245" s="49"/>
      <c r="BI245" s="49"/>
      <c r="BJ245" s="49"/>
    </row>
    <row r="246" spans="11:62" s="45" customFormat="1" x14ac:dyDescent="0.35">
      <c r="K246" s="49"/>
      <c r="L246" s="49"/>
      <c r="M246" s="49"/>
      <c r="N246" s="49"/>
      <c r="O246" s="39"/>
      <c r="AZ246" s="49"/>
      <c r="BA246" s="49"/>
      <c r="BB246" s="49"/>
      <c r="BH246" s="49"/>
      <c r="BI246" s="49"/>
      <c r="BJ246" s="49"/>
    </row>
    <row r="247" spans="11:62" s="45" customFormat="1" x14ac:dyDescent="0.35">
      <c r="K247" s="49"/>
      <c r="L247" s="49"/>
      <c r="M247" s="49"/>
      <c r="N247" s="49"/>
      <c r="O247" s="39"/>
      <c r="AZ247" s="49"/>
      <c r="BA247" s="49"/>
      <c r="BB247" s="49"/>
      <c r="BH247" s="49"/>
      <c r="BI247" s="49"/>
      <c r="BJ247" s="49"/>
    </row>
    <row r="248" spans="11:62" s="45" customFormat="1" x14ac:dyDescent="0.35">
      <c r="K248" s="49"/>
      <c r="L248" s="49"/>
      <c r="M248" s="49"/>
      <c r="N248" s="49"/>
      <c r="O248" s="39"/>
      <c r="AZ248" s="49"/>
      <c r="BA248" s="49"/>
      <c r="BB248" s="49"/>
      <c r="BH248" s="49"/>
      <c r="BI248" s="49"/>
      <c r="BJ248" s="49"/>
    </row>
    <row r="249" spans="11:62" s="45" customFormat="1" x14ac:dyDescent="0.35">
      <c r="K249" s="49"/>
      <c r="L249" s="49"/>
      <c r="M249" s="49"/>
      <c r="N249" s="49"/>
      <c r="O249" s="39"/>
      <c r="AZ249" s="49"/>
      <c r="BA249" s="49"/>
      <c r="BB249" s="49"/>
      <c r="BH249" s="49"/>
      <c r="BI249" s="49"/>
      <c r="BJ249" s="49"/>
    </row>
    <row r="250" spans="11:62" s="45" customFormat="1" x14ac:dyDescent="0.35">
      <c r="K250" s="49"/>
      <c r="L250" s="49"/>
      <c r="M250" s="49"/>
      <c r="N250" s="49"/>
      <c r="O250" s="39"/>
      <c r="AZ250" s="49"/>
      <c r="BA250" s="49"/>
      <c r="BB250" s="49"/>
      <c r="BH250" s="49"/>
      <c r="BI250" s="49"/>
      <c r="BJ250" s="49"/>
    </row>
    <row r="251" spans="11:62" s="45" customFormat="1" x14ac:dyDescent="0.35">
      <c r="K251" s="49"/>
      <c r="L251" s="49"/>
      <c r="M251" s="49"/>
      <c r="N251" s="49"/>
      <c r="O251" s="39"/>
      <c r="AZ251" s="49"/>
      <c r="BA251" s="49"/>
      <c r="BB251" s="49"/>
      <c r="BH251" s="49"/>
      <c r="BI251" s="49"/>
      <c r="BJ251" s="49"/>
    </row>
    <row r="252" spans="11:62" s="45" customFormat="1" x14ac:dyDescent="0.35">
      <c r="K252" s="49"/>
      <c r="L252" s="49"/>
      <c r="M252" s="49"/>
      <c r="N252" s="49"/>
      <c r="O252" s="39"/>
      <c r="AZ252" s="49"/>
      <c r="BA252" s="49"/>
      <c r="BB252" s="49"/>
      <c r="BH252" s="49"/>
      <c r="BI252" s="49"/>
      <c r="BJ252" s="49"/>
    </row>
    <row r="253" spans="11:62" s="45" customFormat="1" x14ac:dyDescent="0.35">
      <c r="K253" s="49"/>
      <c r="L253" s="49"/>
      <c r="M253" s="49"/>
      <c r="N253" s="49"/>
      <c r="O253" s="39"/>
      <c r="AZ253" s="49"/>
      <c r="BA253" s="49"/>
      <c r="BB253" s="49"/>
      <c r="BH253" s="49"/>
      <c r="BI253" s="49"/>
      <c r="BJ253" s="49"/>
    </row>
    <row r="254" spans="11:62" s="45" customFormat="1" x14ac:dyDescent="0.35">
      <c r="K254" s="49"/>
      <c r="L254" s="49"/>
      <c r="M254" s="49"/>
      <c r="N254" s="49"/>
      <c r="O254" s="39"/>
      <c r="AZ254" s="49"/>
      <c r="BA254" s="49"/>
      <c r="BB254" s="49"/>
      <c r="BH254" s="49"/>
      <c r="BI254" s="49"/>
      <c r="BJ254" s="49"/>
    </row>
    <row r="255" spans="11:62" s="45" customFormat="1" x14ac:dyDescent="0.35">
      <c r="K255" s="49"/>
      <c r="L255" s="49"/>
      <c r="M255" s="49"/>
      <c r="N255" s="49"/>
      <c r="O255" s="39"/>
      <c r="AZ255" s="49"/>
      <c r="BA255" s="49"/>
      <c r="BB255" s="49"/>
      <c r="BH255" s="49"/>
      <c r="BI255" s="49"/>
      <c r="BJ255" s="49"/>
    </row>
    <row r="256" spans="11:62" s="45" customFormat="1" x14ac:dyDescent="0.35">
      <c r="K256" s="49"/>
      <c r="L256" s="49"/>
      <c r="M256" s="49"/>
      <c r="N256" s="49"/>
      <c r="O256" s="39"/>
      <c r="AZ256" s="49"/>
      <c r="BA256" s="49"/>
      <c r="BB256" s="49"/>
      <c r="BH256" s="49"/>
      <c r="BI256" s="49"/>
      <c r="BJ256" s="49"/>
    </row>
    <row r="257" spans="11:62" s="45" customFormat="1" x14ac:dyDescent="0.35">
      <c r="K257" s="49"/>
      <c r="L257" s="49"/>
      <c r="M257" s="49"/>
      <c r="N257" s="49"/>
      <c r="O257" s="39"/>
      <c r="AZ257" s="49"/>
      <c r="BA257" s="49"/>
      <c r="BB257" s="49"/>
      <c r="BH257" s="49"/>
      <c r="BI257" s="49"/>
      <c r="BJ257" s="49"/>
    </row>
    <row r="258" spans="11:62" s="45" customFormat="1" x14ac:dyDescent="0.35">
      <c r="K258" s="49"/>
      <c r="L258" s="49"/>
      <c r="M258" s="49"/>
      <c r="N258" s="49"/>
      <c r="O258" s="39"/>
      <c r="AZ258" s="49"/>
      <c r="BA258" s="49"/>
      <c r="BB258" s="49"/>
      <c r="BH258" s="49"/>
      <c r="BI258" s="49"/>
      <c r="BJ258" s="49"/>
    </row>
    <row r="259" spans="11:62" s="45" customFormat="1" x14ac:dyDescent="0.35">
      <c r="K259" s="49"/>
      <c r="L259" s="49"/>
      <c r="M259" s="49"/>
      <c r="N259" s="49"/>
      <c r="O259" s="39"/>
      <c r="AZ259" s="49"/>
      <c r="BA259" s="49"/>
      <c r="BB259" s="49"/>
      <c r="BH259" s="49"/>
      <c r="BI259" s="49"/>
      <c r="BJ259" s="49"/>
    </row>
    <row r="260" spans="11:62" s="45" customFormat="1" x14ac:dyDescent="0.35">
      <c r="K260" s="49"/>
      <c r="L260" s="49"/>
      <c r="M260" s="49"/>
      <c r="N260" s="49"/>
      <c r="O260" s="39"/>
      <c r="AZ260" s="49"/>
      <c r="BA260" s="49"/>
      <c r="BB260" s="49"/>
      <c r="BH260" s="49"/>
      <c r="BI260" s="49"/>
      <c r="BJ260" s="49"/>
    </row>
    <row r="261" spans="11:62" s="45" customFormat="1" x14ac:dyDescent="0.35">
      <c r="K261" s="49"/>
      <c r="L261" s="49"/>
      <c r="M261" s="49"/>
      <c r="N261" s="49"/>
      <c r="O261" s="39"/>
      <c r="AZ261" s="49"/>
      <c r="BA261" s="49"/>
      <c r="BB261" s="49"/>
      <c r="BH261" s="49"/>
      <c r="BI261" s="49"/>
      <c r="BJ261" s="49"/>
    </row>
    <row r="262" spans="11:62" s="45" customFormat="1" x14ac:dyDescent="0.35">
      <c r="K262" s="49"/>
      <c r="L262" s="49"/>
      <c r="M262" s="49"/>
      <c r="N262" s="49"/>
      <c r="O262" s="39"/>
      <c r="AZ262" s="49"/>
      <c r="BA262" s="49"/>
      <c r="BB262" s="49"/>
      <c r="BH262" s="49"/>
      <c r="BI262" s="49"/>
      <c r="BJ262" s="49"/>
    </row>
    <row r="263" spans="11:62" s="45" customFormat="1" x14ac:dyDescent="0.35">
      <c r="K263" s="49"/>
      <c r="L263" s="49"/>
      <c r="M263" s="49"/>
      <c r="N263" s="49"/>
      <c r="O263" s="39"/>
      <c r="AZ263" s="49"/>
      <c r="BA263" s="49"/>
      <c r="BB263" s="49"/>
      <c r="BH263" s="49"/>
      <c r="BI263" s="49"/>
      <c r="BJ263" s="49"/>
    </row>
    <row r="264" spans="11:62" s="45" customFormat="1" x14ac:dyDescent="0.35">
      <c r="K264" s="49"/>
      <c r="L264" s="49"/>
      <c r="M264" s="49"/>
      <c r="N264" s="49"/>
      <c r="O264" s="39"/>
      <c r="AZ264" s="49"/>
      <c r="BA264" s="49"/>
      <c r="BB264" s="49"/>
      <c r="BH264" s="49"/>
      <c r="BI264" s="49"/>
      <c r="BJ264" s="49"/>
    </row>
    <row r="265" spans="11:62" s="45" customFormat="1" x14ac:dyDescent="0.35">
      <c r="K265" s="49"/>
      <c r="L265" s="49"/>
      <c r="M265" s="49"/>
      <c r="N265" s="49"/>
      <c r="O265" s="39"/>
      <c r="AZ265" s="49"/>
      <c r="BA265" s="49"/>
      <c r="BB265" s="49"/>
      <c r="BH265" s="49"/>
      <c r="BI265" s="49"/>
      <c r="BJ265" s="49"/>
    </row>
    <row r="266" spans="11:62" s="45" customFormat="1" x14ac:dyDescent="0.35">
      <c r="K266" s="49"/>
      <c r="L266" s="49"/>
      <c r="M266" s="49"/>
      <c r="N266" s="49"/>
      <c r="O266" s="39"/>
      <c r="AZ266" s="49"/>
      <c r="BA266" s="49"/>
      <c r="BB266" s="49"/>
      <c r="BH266" s="49"/>
      <c r="BI266" s="49"/>
      <c r="BJ266" s="49"/>
    </row>
    <row r="267" spans="11:62" s="45" customFormat="1" x14ac:dyDescent="0.35">
      <c r="K267" s="49"/>
      <c r="L267" s="49"/>
      <c r="M267" s="49"/>
      <c r="N267" s="49"/>
      <c r="O267" s="39"/>
      <c r="AZ267" s="49"/>
      <c r="BA267" s="49"/>
      <c r="BB267" s="49"/>
      <c r="BH267" s="49"/>
      <c r="BI267" s="49"/>
      <c r="BJ267" s="49"/>
    </row>
    <row r="268" spans="11:62" s="45" customFormat="1" x14ac:dyDescent="0.35">
      <c r="K268" s="49"/>
      <c r="L268" s="49"/>
      <c r="M268" s="49"/>
      <c r="N268" s="49"/>
      <c r="O268" s="39"/>
      <c r="AZ268" s="49"/>
      <c r="BA268" s="49"/>
      <c r="BB268" s="49"/>
      <c r="BH268" s="49"/>
      <c r="BI268" s="49"/>
      <c r="BJ268" s="49"/>
    </row>
    <row r="269" spans="11:62" s="45" customFormat="1" x14ac:dyDescent="0.35">
      <c r="K269" s="49"/>
      <c r="L269" s="49"/>
      <c r="M269" s="49"/>
      <c r="N269" s="49"/>
      <c r="O269" s="39"/>
      <c r="AZ269" s="49"/>
      <c r="BA269" s="49"/>
      <c r="BB269" s="49"/>
      <c r="BH269" s="49"/>
      <c r="BI269" s="49"/>
      <c r="BJ269" s="49"/>
    </row>
    <row r="270" spans="11:62" s="45" customFormat="1" x14ac:dyDescent="0.35">
      <c r="K270" s="49"/>
      <c r="L270" s="49"/>
      <c r="M270" s="49"/>
      <c r="N270" s="49"/>
      <c r="O270" s="39"/>
      <c r="AZ270" s="49"/>
      <c r="BA270" s="49"/>
      <c r="BB270" s="49"/>
      <c r="BH270" s="49"/>
      <c r="BI270" s="49"/>
      <c r="BJ270" s="49"/>
    </row>
    <row r="271" spans="11:62" s="45" customFormat="1" x14ac:dyDescent="0.35">
      <c r="K271" s="49"/>
      <c r="L271" s="49"/>
      <c r="M271" s="49"/>
      <c r="N271" s="49"/>
      <c r="O271" s="39"/>
      <c r="AZ271" s="49"/>
      <c r="BA271" s="49"/>
      <c r="BB271" s="49"/>
      <c r="BH271" s="49"/>
      <c r="BI271" s="49"/>
      <c r="BJ271" s="49"/>
    </row>
    <row r="272" spans="11:62" s="45" customFormat="1" x14ac:dyDescent="0.35">
      <c r="K272" s="49"/>
      <c r="L272" s="49"/>
      <c r="M272" s="49"/>
      <c r="N272" s="49"/>
      <c r="O272" s="39"/>
      <c r="AZ272" s="49"/>
      <c r="BA272" s="49"/>
      <c r="BB272" s="49"/>
      <c r="BH272" s="49"/>
      <c r="BI272" s="49"/>
      <c r="BJ272" s="49"/>
    </row>
    <row r="273" spans="11:62" s="45" customFormat="1" x14ac:dyDescent="0.35">
      <c r="K273" s="49"/>
      <c r="L273" s="49"/>
      <c r="M273" s="49"/>
      <c r="N273" s="49"/>
      <c r="O273" s="39"/>
      <c r="AZ273" s="49"/>
      <c r="BA273" s="49"/>
      <c r="BB273" s="49"/>
      <c r="BH273" s="49"/>
      <c r="BI273" s="49"/>
      <c r="BJ273" s="49"/>
    </row>
    <row r="274" spans="11:62" s="45" customFormat="1" x14ac:dyDescent="0.35">
      <c r="K274" s="49"/>
      <c r="L274" s="49"/>
      <c r="M274" s="49"/>
      <c r="N274" s="49"/>
      <c r="O274" s="39"/>
      <c r="AZ274" s="49"/>
      <c r="BA274" s="49"/>
      <c r="BB274" s="49"/>
      <c r="BH274" s="49"/>
      <c r="BI274" s="49"/>
      <c r="BJ274" s="49"/>
    </row>
    <row r="275" spans="11:62" s="45" customFormat="1" x14ac:dyDescent="0.35">
      <c r="K275" s="49"/>
      <c r="L275" s="49"/>
      <c r="M275" s="49"/>
      <c r="N275" s="49"/>
      <c r="O275" s="39"/>
      <c r="AZ275" s="49"/>
      <c r="BA275" s="49"/>
      <c r="BB275" s="49"/>
      <c r="BH275" s="49"/>
      <c r="BI275" s="49"/>
      <c r="BJ275" s="49"/>
    </row>
    <row r="276" spans="11:62" s="45" customFormat="1" x14ac:dyDescent="0.35">
      <c r="K276" s="49"/>
      <c r="L276" s="49"/>
      <c r="M276" s="49"/>
      <c r="N276" s="49"/>
      <c r="O276" s="39"/>
      <c r="AZ276" s="49"/>
      <c r="BA276" s="49"/>
      <c r="BB276" s="49"/>
      <c r="BH276" s="49"/>
      <c r="BI276" s="49"/>
      <c r="BJ276" s="49"/>
    </row>
    <row r="277" spans="11:62" s="45" customFormat="1" x14ac:dyDescent="0.35">
      <c r="K277" s="49"/>
      <c r="L277" s="49"/>
      <c r="M277" s="49"/>
      <c r="N277" s="49"/>
      <c r="O277" s="39"/>
      <c r="AZ277" s="49"/>
      <c r="BA277" s="49"/>
      <c r="BB277" s="49"/>
      <c r="BH277" s="49"/>
      <c r="BI277" s="49"/>
      <c r="BJ277" s="49"/>
    </row>
    <row r="278" spans="11:62" s="45" customFormat="1" x14ac:dyDescent="0.35">
      <c r="K278" s="49"/>
      <c r="L278" s="49"/>
      <c r="M278" s="49"/>
      <c r="N278" s="49"/>
      <c r="O278" s="39"/>
      <c r="AZ278" s="49"/>
      <c r="BA278" s="49"/>
      <c r="BB278" s="49"/>
      <c r="BH278" s="49"/>
      <c r="BI278" s="49"/>
      <c r="BJ278" s="49"/>
    </row>
    <row r="279" spans="11:62" s="45" customFormat="1" x14ac:dyDescent="0.35">
      <c r="K279" s="49"/>
      <c r="L279" s="49"/>
      <c r="M279" s="49"/>
      <c r="N279" s="49"/>
      <c r="O279" s="39"/>
      <c r="AZ279" s="49"/>
      <c r="BA279" s="49"/>
      <c r="BB279" s="49"/>
      <c r="BH279" s="49"/>
      <c r="BI279" s="49"/>
      <c r="BJ279" s="49"/>
    </row>
    <row r="280" spans="11:62" s="45" customFormat="1" x14ac:dyDescent="0.35">
      <c r="K280" s="49"/>
      <c r="L280" s="49"/>
      <c r="M280" s="49"/>
      <c r="N280" s="49"/>
      <c r="O280" s="39"/>
      <c r="AZ280" s="49"/>
      <c r="BA280" s="49"/>
      <c r="BB280" s="49"/>
      <c r="BH280" s="49"/>
      <c r="BI280" s="49"/>
      <c r="BJ280" s="49"/>
    </row>
    <row r="281" spans="11:62" s="45" customFormat="1" x14ac:dyDescent="0.35">
      <c r="K281" s="49"/>
      <c r="L281" s="49"/>
      <c r="M281" s="49"/>
      <c r="N281" s="49"/>
      <c r="O281" s="39"/>
      <c r="AZ281" s="49"/>
      <c r="BA281" s="49"/>
      <c r="BB281" s="49"/>
      <c r="BH281" s="49"/>
      <c r="BI281" s="49"/>
      <c r="BJ281" s="49"/>
    </row>
    <row r="282" spans="11:62" s="45" customFormat="1" x14ac:dyDescent="0.35">
      <c r="K282" s="49"/>
      <c r="L282" s="49"/>
      <c r="M282" s="49"/>
      <c r="N282" s="49"/>
      <c r="O282" s="39"/>
      <c r="AZ282" s="49"/>
      <c r="BA282" s="49"/>
      <c r="BB282" s="49"/>
      <c r="BH282" s="49"/>
      <c r="BI282" s="49"/>
      <c r="BJ282" s="49"/>
    </row>
    <row r="283" spans="11:62" s="45" customFormat="1" x14ac:dyDescent="0.35">
      <c r="K283" s="49"/>
      <c r="L283" s="49"/>
      <c r="M283" s="49"/>
      <c r="N283" s="49"/>
      <c r="O283" s="39"/>
      <c r="AZ283" s="49"/>
      <c r="BA283" s="49"/>
      <c r="BB283" s="49"/>
      <c r="BH283" s="49"/>
      <c r="BI283" s="49"/>
      <c r="BJ283" s="49"/>
    </row>
    <row r="284" spans="11:62" s="45" customFormat="1" x14ac:dyDescent="0.35">
      <c r="K284" s="49"/>
      <c r="L284" s="49"/>
      <c r="M284" s="49"/>
      <c r="N284" s="49"/>
      <c r="O284" s="39"/>
      <c r="AZ284" s="49"/>
      <c r="BA284" s="49"/>
      <c r="BB284" s="49"/>
      <c r="BH284" s="49"/>
      <c r="BI284" s="49"/>
      <c r="BJ284" s="49"/>
    </row>
    <row r="285" spans="11:62" s="45" customFormat="1" x14ac:dyDescent="0.35">
      <c r="K285" s="49"/>
      <c r="L285" s="49"/>
      <c r="M285" s="49"/>
      <c r="N285" s="49"/>
      <c r="O285" s="39"/>
      <c r="AZ285" s="49"/>
      <c r="BA285" s="49"/>
      <c r="BB285" s="49"/>
      <c r="BH285" s="49"/>
      <c r="BI285" s="49"/>
      <c r="BJ285" s="49"/>
    </row>
    <row r="286" spans="11:62" s="45" customFormat="1" x14ac:dyDescent="0.35">
      <c r="K286" s="49"/>
      <c r="L286" s="49"/>
      <c r="M286" s="49"/>
      <c r="N286" s="49"/>
      <c r="O286" s="39"/>
      <c r="AZ286" s="49"/>
      <c r="BA286" s="49"/>
      <c r="BB286" s="49"/>
      <c r="BH286" s="49"/>
      <c r="BI286" s="49"/>
      <c r="BJ286" s="49"/>
    </row>
    <row r="287" spans="11:62" s="45" customFormat="1" x14ac:dyDescent="0.35">
      <c r="K287" s="49"/>
      <c r="L287" s="49"/>
      <c r="M287" s="49"/>
      <c r="N287" s="49"/>
      <c r="O287" s="39"/>
      <c r="AZ287" s="49"/>
      <c r="BA287" s="49"/>
      <c r="BB287" s="49"/>
      <c r="BH287" s="49"/>
      <c r="BI287" s="49"/>
      <c r="BJ287" s="49"/>
    </row>
    <row r="288" spans="11:62" s="45" customFormat="1" x14ac:dyDescent="0.35">
      <c r="K288" s="49"/>
      <c r="L288" s="49"/>
      <c r="M288" s="49"/>
      <c r="N288" s="49"/>
      <c r="O288" s="39"/>
      <c r="AZ288" s="49"/>
      <c r="BA288" s="49"/>
      <c r="BB288" s="49"/>
      <c r="BH288" s="49"/>
      <c r="BI288" s="49"/>
      <c r="BJ288" s="49"/>
    </row>
    <row r="289" spans="11:62" s="45" customFormat="1" x14ac:dyDescent="0.35">
      <c r="K289" s="49"/>
      <c r="L289" s="49"/>
      <c r="M289" s="49"/>
      <c r="N289" s="49"/>
      <c r="O289" s="39"/>
      <c r="AZ289" s="49"/>
      <c r="BA289" s="49"/>
      <c r="BB289" s="49"/>
      <c r="BH289" s="49"/>
      <c r="BI289" s="49"/>
      <c r="BJ289" s="49"/>
    </row>
    <row r="290" spans="11:62" s="45" customFormat="1" x14ac:dyDescent="0.35">
      <c r="K290" s="49"/>
      <c r="L290" s="49"/>
      <c r="M290" s="49"/>
      <c r="N290" s="49"/>
      <c r="O290" s="39"/>
      <c r="AZ290" s="49"/>
      <c r="BA290" s="49"/>
      <c r="BB290" s="49"/>
      <c r="BH290" s="49"/>
      <c r="BI290" s="49"/>
      <c r="BJ290" s="49"/>
    </row>
    <row r="291" spans="11:62" s="45" customFormat="1" x14ac:dyDescent="0.35">
      <c r="K291" s="49"/>
      <c r="L291" s="49"/>
      <c r="M291" s="49"/>
      <c r="N291" s="49"/>
      <c r="O291" s="39"/>
      <c r="AZ291" s="49"/>
      <c r="BA291" s="49"/>
      <c r="BB291" s="49"/>
      <c r="BH291" s="49"/>
      <c r="BI291" s="49"/>
      <c r="BJ291" s="49"/>
    </row>
    <row r="292" spans="11:62" s="45" customFormat="1" x14ac:dyDescent="0.35">
      <c r="K292" s="49"/>
      <c r="L292" s="49"/>
      <c r="M292" s="49"/>
      <c r="N292" s="49"/>
      <c r="O292" s="39"/>
      <c r="AZ292" s="49"/>
      <c r="BA292" s="49"/>
      <c r="BB292" s="49"/>
      <c r="BH292" s="49"/>
      <c r="BI292" s="49"/>
      <c r="BJ292" s="49"/>
    </row>
    <row r="293" spans="11:62" s="45" customFormat="1" x14ac:dyDescent="0.35">
      <c r="K293" s="49"/>
      <c r="L293" s="49"/>
      <c r="M293" s="49"/>
      <c r="N293" s="49"/>
      <c r="O293" s="39"/>
      <c r="AZ293" s="49"/>
      <c r="BA293" s="49"/>
      <c r="BB293" s="49"/>
      <c r="BH293" s="49"/>
      <c r="BI293" s="49"/>
      <c r="BJ293" s="49"/>
    </row>
    <row r="294" spans="11:62" s="45" customFormat="1" x14ac:dyDescent="0.35">
      <c r="K294" s="49"/>
      <c r="L294" s="49"/>
      <c r="M294" s="49"/>
      <c r="N294" s="49"/>
      <c r="O294" s="39"/>
      <c r="AZ294" s="49"/>
      <c r="BA294" s="49"/>
      <c r="BB294" s="49"/>
      <c r="BH294" s="49"/>
      <c r="BI294" s="49"/>
      <c r="BJ294" s="49"/>
    </row>
    <row r="295" spans="11:62" s="45" customFormat="1" x14ac:dyDescent="0.35">
      <c r="K295" s="49"/>
      <c r="L295" s="49"/>
      <c r="M295" s="49"/>
      <c r="N295" s="49"/>
      <c r="O295" s="39"/>
      <c r="AZ295" s="49"/>
      <c r="BA295" s="49"/>
      <c r="BB295" s="49"/>
      <c r="BH295" s="49"/>
      <c r="BI295" s="49"/>
      <c r="BJ295" s="49"/>
    </row>
    <row r="296" spans="11:62" s="45" customFormat="1" x14ac:dyDescent="0.35">
      <c r="K296" s="49"/>
      <c r="L296" s="49"/>
      <c r="M296" s="49"/>
      <c r="N296" s="49"/>
      <c r="O296" s="39"/>
      <c r="AZ296" s="49"/>
      <c r="BA296" s="49"/>
      <c r="BB296" s="49"/>
      <c r="BH296" s="49"/>
      <c r="BI296" s="49"/>
      <c r="BJ296" s="49"/>
    </row>
    <row r="297" spans="11:62" s="45" customFormat="1" x14ac:dyDescent="0.35">
      <c r="K297" s="49"/>
      <c r="L297" s="49"/>
      <c r="M297" s="49"/>
      <c r="N297" s="49"/>
      <c r="O297" s="39"/>
      <c r="AZ297" s="49"/>
      <c r="BA297" s="49"/>
      <c r="BB297" s="49"/>
      <c r="BH297" s="49"/>
      <c r="BI297" s="49"/>
      <c r="BJ297" s="49"/>
    </row>
    <row r="298" spans="11:62" s="45" customFormat="1" x14ac:dyDescent="0.35">
      <c r="K298" s="49"/>
      <c r="L298" s="49"/>
      <c r="M298" s="49"/>
      <c r="N298" s="49"/>
      <c r="O298" s="39"/>
      <c r="AZ298" s="49"/>
      <c r="BA298" s="49"/>
      <c r="BB298" s="49"/>
      <c r="BH298" s="49"/>
      <c r="BI298" s="49"/>
      <c r="BJ298" s="49"/>
    </row>
    <row r="299" spans="11:62" s="45" customFormat="1" x14ac:dyDescent="0.35">
      <c r="K299" s="49"/>
      <c r="L299" s="49"/>
      <c r="M299" s="49"/>
      <c r="N299" s="49"/>
      <c r="O299" s="39"/>
      <c r="AZ299" s="49"/>
      <c r="BA299" s="49"/>
      <c r="BB299" s="49"/>
      <c r="BH299" s="49"/>
      <c r="BI299" s="49"/>
      <c r="BJ299" s="49"/>
    </row>
    <row r="300" spans="11:62" s="45" customFormat="1" x14ac:dyDescent="0.35">
      <c r="K300" s="49"/>
      <c r="L300" s="49"/>
      <c r="M300" s="49"/>
      <c r="N300" s="49"/>
      <c r="O300" s="39"/>
      <c r="AZ300" s="49"/>
      <c r="BA300" s="49"/>
      <c r="BB300" s="49"/>
      <c r="BH300" s="49"/>
      <c r="BI300" s="49"/>
      <c r="BJ300" s="49"/>
    </row>
    <row r="301" spans="11:62" s="45" customFormat="1" x14ac:dyDescent="0.35">
      <c r="K301" s="49"/>
      <c r="L301" s="49"/>
      <c r="M301" s="49"/>
      <c r="N301" s="49"/>
      <c r="O301" s="39"/>
      <c r="AZ301" s="49"/>
      <c r="BA301" s="49"/>
      <c r="BB301" s="49"/>
      <c r="BH301" s="49"/>
      <c r="BI301" s="49"/>
      <c r="BJ301" s="49"/>
    </row>
    <row r="302" spans="11:62" s="45" customFormat="1" x14ac:dyDescent="0.35">
      <c r="K302" s="49"/>
      <c r="L302" s="49"/>
      <c r="M302" s="49"/>
      <c r="N302" s="49"/>
      <c r="O302" s="39"/>
      <c r="AZ302" s="49"/>
      <c r="BA302" s="49"/>
      <c r="BB302" s="49"/>
      <c r="BH302" s="49"/>
      <c r="BI302" s="49"/>
      <c r="BJ302" s="49"/>
    </row>
    <row r="303" spans="11:62" s="45" customFormat="1" x14ac:dyDescent="0.35">
      <c r="K303" s="49"/>
      <c r="L303" s="49"/>
      <c r="M303" s="49"/>
      <c r="N303" s="49"/>
      <c r="O303" s="39"/>
      <c r="AZ303" s="49"/>
      <c r="BA303" s="49"/>
      <c r="BB303" s="49"/>
      <c r="BH303" s="49"/>
      <c r="BI303" s="49"/>
      <c r="BJ303" s="49"/>
    </row>
    <row r="304" spans="11:62" s="45" customFormat="1" x14ac:dyDescent="0.35">
      <c r="K304" s="49"/>
      <c r="L304" s="49"/>
      <c r="M304" s="49"/>
      <c r="N304" s="49"/>
      <c r="O304" s="39"/>
      <c r="AZ304" s="49"/>
      <c r="BA304" s="49"/>
      <c r="BB304" s="49"/>
      <c r="BH304" s="49"/>
      <c r="BI304" s="49"/>
      <c r="BJ304" s="49"/>
    </row>
    <row r="305" spans="11:62" s="45" customFormat="1" x14ac:dyDescent="0.35">
      <c r="K305" s="49"/>
      <c r="L305" s="49"/>
      <c r="M305" s="49"/>
      <c r="N305" s="49"/>
      <c r="O305" s="39"/>
      <c r="AZ305" s="49"/>
      <c r="BA305" s="49"/>
      <c r="BB305" s="49"/>
      <c r="BH305" s="49"/>
      <c r="BI305" s="49"/>
      <c r="BJ305" s="49"/>
    </row>
    <row r="306" spans="11:62" s="45" customFormat="1" x14ac:dyDescent="0.35">
      <c r="K306" s="49"/>
      <c r="L306" s="49"/>
      <c r="M306" s="49"/>
      <c r="N306" s="49"/>
      <c r="O306" s="39"/>
      <c r="AZ306" s="49"/>
      <c r="BA306" s="49"/>
      <c r="BB306" s="49"/>
      <c r="BH306" s="49"/>
      <c r="BI306" s="49"/>
      <c r="BJ306" s="49"/>
    </row>
    <row r="307" spans="11:62" s="45" customFormat="1" x14ac:dyDescent="0.35">
      <c r="K307" s="49"/>
      <c r="L307" s="49"/>
      <c r="M307" s="49"/>
      <c r="N307" s="49"/>
      <c r="O307" s="39"/>
      <c r="AZ307" s="49"/>
      <c r="BA307" s="49"/>
      <c r="BB307" s="49"/>
      <c r="BH307" s="49"/>
      <c r="BI307" s="49"/>
      <c r="BJ307" s="49"/>
    </row>
    <row r="308" spans="11:62" s="45" customFormat="1" x14ac:dyDescent="0.35">
      <c r="K308" s="49"/>
      <c r="L308" s="49"/>
      <c r="M308" s="49"/>
      <c r="N308" s="49"/>
      <c r="O308" s="39"/>
      <c r="AZ308" s="49"/>
      <c r="BA308" s="49"/>
      <c r="BB308" s="49"/>
      <c r="BH308" s="49"/>
      <c r="BI308" s="49"/>
      <c r="BJ308" s="49"/>
    </row>
    <row r="309" spans="11:62" s="45" customFormat="1" x14ac:dyDescent="0.35">
      <c r="K309" s="49"/>
      <c r="L309" s="49"/>
      <c r="M309" s="49"/>
      <c r="N309" s="49"/>
      <c r="O309" s="39"/>
      <c r="AZ309" s="49"/>
      <c r="BA309" s="49"/>
      <c r="BB309" s="49"/>
      <c r="BH309" s="49"/>
      <c r="BI309" s="49"/>
      <c r="BJ309" s="49"/>
    </row>
    <row r="310" spans="11:62" s="45" customFormat="1" x14ac:dyDescent="0.35">
      <c r="K310" s="49"/>
      <c r="L310" s="49"/>
      <c r="M310" s="49"/>
      <c r="N310" s="49"/>
      <c r="O310" s="39"/>
      <c r="AZ310" s="49"/>
      <c r="BA310" s="49"/>
      <c r="BB310" s="49"/>
      <c r="BH310" s="49"/>
      <c r="BI310" s="49"/>
      <c r="BJ310" s="49"/>
    </row>
    <row r="311" spans="11:62" s="45" customFormat="1" x14ac:dyDescent="0.35">
      <c r="K311" s="49"/>
      <c r="L311" s="49"/>
      <c r="M311" s="49"/>
      <c r="N311" s="49"/>
      <c r="O311" s="39"/>
      <c r="AZ311" s="49"/>
      <c r="BA311" s="49"/>
      <c r="BB311" s="49"/>
      <c r="BH311" s="49"/>
      <c r="BI311" s="49"/>
      <c r="BJ311" s="49"/>
    </row>
    <row r="312" spans="11:62" s="45" customFormat="1" x14ac:dyDescent="0.35">
      <c r="K312" s="49"/>
      <c r="L312" s="49"/>
      <c r="M312" s="49"/>
      <c r="N312" s="49"/>
      <c r="O312" s="39"/>
      <c r="AZ312" s="49"/>
      <c r="BA312" s="49"/>
      <c r="BB312" s="49"/>
      <c r="BH312" s="49"/>
      <c r="BI312" s="49"/>
      <c r="BJ312" s="49"/>
    </row>
    <row r="313" spans="11:62" s="45" customFormat="1" x14ac:dyDescent="0.35">
      <c r="K313" s="49"/>
      <c r="L313" s="49"/>
      <c r="M313" s="49"/>
      <c r="N313" s="49"/>
      <c r="O313" s="39"/>
      <c r="AZ313" s="49"/>
      <c r="BA313" s="49"/>
      <c r="BB313" s="49"/>
      <c r="BH313" s="49"/>
      <c r="BI313" s="49"/>
      <c r="BJ313" s="49"/>
    </row>
    <row r="314" spans="11:62" s="45" customFormat="1" x14ac:dyDescent="0.35">
      <c r="K314" s="49"/>
      <c r="L314" s="49"/>
      <c r="M314" s="49"/>
      <c r="N314" s="49"/>
      <c r="O314" s="39"/>
      <c r="AZ314" s="49"/>
      <c r="BA314" s="49"/>
      <c r="BB314" s="49"/>
      <c r="BH314" s="49"/>
      <c r="BI314" s="49"/>
      <c r="BJ314" s="49"/>
    </row>
    <row r="315" spans="11:62" s="45" customFormat="1" x14ac:dyDescent="0.35">
      <c r="K315" s="49"/>
      <c r="L315" s="49"/>
      <c r="M315" s="49"/>
      <c r="N315" s="49"/>
      <c r="O315" s="39"/>
      <c r="AZ315" s="49"/>
      <c r="BA315" s="49"/>
      <c r="BB315" s="49"/>
      <c r="BH315" s="49"/>
      <c r="BI315" s="49"/>
      <c r="BJ315" s="49"/>
    </row>
    <row r="316" spans="11:62" s="45" customFormat="1" x14ac:dyDescent="0.35">
      <c r="K316" s="49"/>
      <c r="L316" s="49"/>
      <c r="M316" s="49"/>
      <c r="N316" s="49"/>
      <c r="O316" s="39"/>
      <c r="AZ316" s="49"/>
      <c r="BA316" s="49"/>
      <c r="BB316" s="49"/>
      <c r="BH316" s="49"/>
      <c r="BI316" s="49"/>
      <c r="BJ316" s="49"/>
    </row>
    <row r="317" spans="11:62" s="45" customFormat="1" x14ac:dyDescent="0.35">
      <c r="K317" s="49"/>
      <c r="L317" s="49"/>
      <c r="M317" s="49"/>
      <c r="N317" s="49"/>
      <c r="O317" s="39"/>
      <c r="AZ317" s="49"/>
      <c r="BA317" s="49"/>
      <c r="BB317" s="49"/>
      <c r="BH317" s="49"/>
      <c r="BI317" s="49"/>
      <c r="BJ317" s="49"/>
    </row>
    <row r="318" spans="11:62" s="45" customFormat="1" x14ac:dyDescent="0.35">
      <c r="K318" s="49"/>
      <c r="L318" s="49"/>
      <c r="M318" s="49"/>
      <c r="N318" s="49"/>
      <c r="O318" s="39"/>
      <c r="AZ318" s="49"/>
      <c r="BA318" s="49"/>
      <c r="BB318" s="49"/>
      <c r="BH318" s="49"/>
      <c r="BI318" s="49"/>
      <c r="BJ318" s="49"/>
    </row>
    <row r="319" spans="11:62" s="45" customFormat="1" x14ac:dyDescent="0.35">
      <c r="K319" s="49"/>
      <c r="L319" s="49"/>
      <c r="M319" s="49"/>
      <c r="N319" s="49"/>
      <c r="O319" s="39"/>
      <c r="AZ319" s="49"/>
      <c r="BA319" s="49"/>
      <c r="BB319" s="49"/>
      <c r="BH319" s="49"/>
      <c r="BI319" s="49"/>
      <c r="BJ319" s="49"/>
    </row>
    <row r="320" spans="11:62" s="45" customFormat="1" x14ac:dyDescent="0.35">
      <c r="K320" s="49"/>
      <c r="L320" s="49"/>
      <c r="M320" s="49"/>
      <c r="N320" s="49"/>
      <c r="O320" s="39"/>
      <c r="AZ320" s="49"/>
      <c r="BA320" s="49"/>
      <c r="BB320" s="49"/>
      <c r="BH320" s="49"/>
      <c r="BI320" s="49"/>
      <c r="BJ320" s="49"/>
    </row>
    <row r="321" spans="11:62" s="45" customFormat="1" x14ac:dyDescent="0.35">
      <c r="K321" s="49"/>
      <c r="L321" s="49"/>
      <c r="M321" s="49"/>
      <c r="N321" s="49"/>
      <c r="O321" s="39"/>
      <c r="AZ321" s="49"/>
      <c r="BA321" s="49"/>
      <c r="BB321" s="49"/>
      <c r="BH321" s="49"/>
      <c r="BI321" s="49"/>
      <c r="BJ321" s="49"/>
    </row>
    <row r="322" spans="11:62" s="45" customFormat="1" x14ac:dyDescent="0.35">
      <c r="K322" s="49"/>
      <c r="L322" s="49"/>
      <c r="M322" s="49"/>
      <c r="N322" s="49"/>
      <c r="O322" s="39"/>
      <c r="AZ322" s="49"/>
      <c r="BA322" s="49"/>
      <c r="BB322" s="49"/>
      <c r="BH322" s="49"/>
      <c r="BI322" s="49"/>
      <c r="BJ322" s="49"/>
    </row>
    <row r="323" spans="11:62" s="45" customFormat="1" x14ac:dyDescent="0.35">
      <c r="K323" s="49"/>
      <c r="L323" s="49"/>
      <c r="M323" s="49"/>
      <c r="N323" s="49"/>
      <c r="O323" s="39"/>
      <c r="AZ323" s="49"/>
      <c r="BA323" s="49"/>
      <c r="BB323" s="49"/>
      <c r="BH323" s="49"/>
      <c r="BI323" s="49"/>
      <c r="BJ323" s="49"/>
    </row>
    <row r="324" spans="11:62" s="45" customFormat="1" x14ac:dyDescent="0.35">
      <c r="K324" s="49"/>
      <c r="L324" s="49"/>
      <c r="M324" s="49"/>
      <c r="N324" s="49"/>
      <c r="O324" s="39"/>
      <c r="AZ324" s="49"/>
      <c r="BA324" s="49"/>
      <c r="BB324" s="49"/>
      <c r="BH324" s="49"/>
      <c r="BI324" s="49"/>
      <c r="BJ324" s="49"/>
    </row>
    <row r="325" spans="11:62" s="45" customFormat="1" x14ac:dyDescent="0.35">
      <c r="K325" s="49"/>
      <c r="L325" s="49"/>
      <c r="M325" s="49"/>
      <c r="N325" s="49"/>
      <c r="O325" s="39"/>
      <c r="AZ325" s="49"/>
      <c r="BA325" s="49"/>
      <c r="BB325" s="49"/>
      <c r="BH325" s="49"/>
      <c r="BI325" s="49"/>
      <c r="BJ325" s="49"/>
    </row>
    <row r="326" spans="11:62" s="45" customFormat="1" x14ac:dyDescent="0.35">
      <c r="K326" s="49"/>
      <c r="L326" s="49"/>
      <c r="M326" s="49"/>
      <c r="N326" s="49"/>
      <c r="O326" s="39"/>
      <c r="AZ326" s="49"/>
      <c r="BA326" s="49"/>
      <c r="BB326" s="49"/>
      <c r="BH326" s="49"/>
      <c r="BI326" s="49"/>
      <c r="BJ326" s="49"/>
    </row>
    <row r="327" spans="11:62" s="45" customFormat="1" x14ac:dyDescent="0.35">
      <c r="K327" s="49"/>
      <c r="L327" s="49"/>
      <c r="M327" s="49"/>
      <c r="N327" s="49"/>
      <c r="O327" s="39"/>
      <c r="AZ327" s="49"/>
      <c r="BA327" s="49"/>
      <c r="BB327" s="49"/>
      <c r="BH327" s="49"/>
      <c r="BI327" s="49"/>
      <c r="BJ327" s="49"/>
    </row>
    <row r="328" spans="11:62" s="45" customFormat="1" x14ac:dyDescent="0.35">
      <c r="K328" s="49"/>
      <c r="L328" s="49"/>
      <c r="M328" s="49"/>
      <c r="N328" s="49"/>
      <c r="O328" s="39"/>
      <c r="AZ328" s="49"/>
      <c r="BA328" s="49"/>
      <c r="BB328" s="49"/>
      <c r="BH328" s="49"/>
      <c r="BI328" s="49"/>
      <c r="BJ328" s="49"/>
    </row>
    <row r="329" spans="11:62" s="45" customFormat="1" x14ac:dyDescent="0.35">
      <c r="K329" s="49"/>
      <c r="L329" s="49"/>
      <c r="M329" s="49"/>
      <c r="N329" s="49"/>
      <c r="O329" s="39"/>
      <c r="AZ329" s="49"/>
      <c r="BA329" s="49"/>
      <c r="BB329" s="49"/>
      <c r="BH329" s="49"/>
      <c r="BI329" s="49"/>
      <c r="BJ329" s="49"/>
    </row>
    <row r="330" spans="11:62" s="45" customFormat="1" x14ac:dyDescent="0.35">
      <c r="K330" s="49"/>
      <c r="L330" s="49"/>
      <c r="M330" s="49"/>
      <c r="N330" s="49"/>
      <c r="O330" s="39"/>
      <c r="AZ330" s="49"/>
      <c r="BA330" s="49"/>
      <c r="BB330" s="49"/>
      <c r="BH330" s="49"/>
      <c r="BI330" s="49"/>
      <c r="BJ330" s="49"/>
    </row>
    <row r="331" spans="11:62" s="45" customFormat="1" x14ac:dyDescent="0.35">
      <c r="K331" s="49"/>
      <c r="L331" s="49"/>
      <c r="M331" s="49"/>
      <c r="N331" s="49"/>
      <c r="O331" s="39"/>
      <c r="AZ331" s="49"/>
      <c r="BA331" s="49"/>
      <c r="BB331" s="49"/>
      <c r="BH331" s="49"/>
      <c r="BI331" s="49"/>
      <c r="BJ331" s="49"/>
    </row>
    <row r="332" spans="11:62" s="45" customFormat="1" x14ac:dyDescent="0.35">
      <c r="K332" s="49"/>
      <c r="L332" s="49"/>
      <c r="M332" s="49"/>
      <c r="N332" s="49"/>
      <c r="O332" s="39"/>
      <c r="AZ332" s="49"/>
      <c r="BA332" s="49"/>
      <c r="BB332" s="49"/>
      <c r="BH332" s="49"/>
      <c r="BI332" s="49"/>
      <c r="BJ332" s="49"/>
    </row>
    <row r="333" spans="11:62" s="45" customFormat="1" x14ac:dyDescent="0.35">
      <c r="K333" s="49"/>
      <c r="L333" s="49"/>
      <c r="M333" s="49"/>
      <c r="N333" s="49"/>
      <c r="O333" s="39"/>
      <c r="AZ333" s="49"/>
      <c r="BA333" s="49"/>
      <c r="BB333" s="49"/>
      <c r="BH333" s="49"/>
      <c r="BI333" s="49"/>
      <c r="BJ333" s="49"/>
    </row>
    <row r="334" spans="11:62" s="45" customFormat="1" x14ac:dyDescent="0.35">
      <c r="K334" s="49"/>
      <c r="L334" s="49"/>
      <c r="M334" s="49"/>
      <c r="N334" s="49"/>
      <c r="O334" s="39"/>
      <c r="AZ334" s="49"/>
      <c r="BA334" s="49"/>
      <c r="BB334" s="49"/>
      <c r="BH334" s="49"/>
      <c r="BI334" s="49"/>
      <c r="BJ334" s="49"/>
    </row>
    <row r="335" spans="11:62" s="45" customFormat="1" x14ac:dyDescent="0.35">
      <c r="K335" s="49"/>
      <c r="L335" s="49"/>
      <c r="M335" s="49"/>
      <c r="N335" s="49"/>
      <c r="O335" s="39"/>
      <c r="AZ335" s="49"/>
      <c r="BA335" s="49"/>
      <c r="BB335" s="49"/>
      <c r="BH335" s="49"/>
      <c r="BI335" s="49"/>
      <c r="BJ335" s="49"/>
    </row>
    <row r="336" spans="11:62" s="45" customFormat="1" x14ac:dyDescent="0.35">
      <c r="K336" s="49"/>
      <c r="L336" s="49"/>
      <c r="M336" s="49"/>
      <c r="N336" s="49"/>
      <c r="O336" s="39"/>
      <c r="AZ336" s="49"/>
      <c r="BA336" s="49"/>
      <c r="BB336" s="49"/>
      <c r="BH336" s="49"/>
      <c r="BI336" s="49"/>
      <c r="BJ336" s="49"/>
    </row>
    <row r="337" spans="11:62" s="45" customFormat="1" x14ac:dyDescent="0.35">
      <c r="K337" s="49"/>
      <c r="L337" s="49"/>
      <c r="M337" s="49"/>
      <c r="N337" s="49"/>
      <c r="O337" s="39"/>
      <c r="AZ337" s="49"/>
      <c r="BA337" s="49"/>
      <c r="BB337" s="49"/>
      <c r="BH337" s="49"/>
      <c r="BI337" s="49"/>
      <c r="BJ337" s="49"/>
    </row>
    <row r="338" spans="11:62" s="45" customFormat="1" x14ac:dyDescent="0.35">
      <c r="K338" s="49"/>
      <c r="L338" s="49"/>
      <c r="M338" s="49"/>
      <c r="N338" s="49"/>
      <c r="O338" s="39"/>
      <c r="AZ338" s="49"/>
      <c r="BA338" s="49"/>
      <c r="BB338" s="49"/>
      <c r="BH338" s="49"/>
      <c r="BI338" s="49"/>
      <c r="BJ338" s="49"/>
    </row>
    <row r="339" spans="11:62" s="45" customFormat="1" x14ac:dyDescent="0.35">
      <c r="K339" s="49"/>
      <c r="L339" s="49"/>
      <c r="M339" s="49"/>
      <c r="N339" s="49"/>
      <c r="O339" s="39"/>
      <c r="AZ339" s="49"/>
      <c r="BA339" s="49"/>
      <c r="BB339" s="49"/>
      <c r="BH339" s="49"/>
      <c r="BI339" s="49"/>
      <c r="BJ339" s="49"/>
    </row>
    <row r="340" spans="11:62" s="45" customFormat="1" x14ac:dyDescent="0.35">
      <c r="K340" s="49"/>
      <c r="L340" s="49"/>
      <c r="M340" s="49"/>
      <c r="N340" s="49"/>
      <c r="O340" s="39"/>
      <c r="AZ340" s="49"/>
      <c r="BA340" s="49"/>
      <c r="BB340" s="49"/>
      <c r="BH340" s="49"/>
      <c r="BI340" s="49"/>
      <c r="BJ340" s="49"/>
    </row>
    <row r="341" spans="11:62" s="45" customFormat="1" x14ac:dyDescent="0.35">
      <c r="K341" s="49"/>
      <c r="L341" s="49"/>
      <c r="M341" s="49"/>
      <c r="N341" s="49"/>
      <c r="O341" s="39"/>
      <c r="AZ341" s="49"/>
      <c r="BA341" s="49"/>
      <c r="BB341" s="49"/>
      <c r="BH341" s="49"/>
      <c r="BI341" s="49"/>
      <c r="BJ341" s="49"/>
    </row>
    <row r="342" spans="11:62" s="45" customFormat="1" x14ac:dyDescent="0.35">
      <c r="K342" s="49"/>
      <c r="L342" s="49"/>
      <c r="M342" s="49"/>
      <c r="N342" s="49"/>
      <c r="O342" s="39"/>
      <c r="AZ342" s="49"/>
      <c r="BA342" s="49"/>
      <c r="BB342" s="49"/>
      <c r="BH342" s="49"/>
      <c r="BI342" s="49"/>
      <c r="BJ342" s="49"/>
    </row>
    <row r="343" spans="11:62" s="45" customFormat="1" x14ac:dyDescent="0.35">
      <c r="K343" s="49"/>
      <c r="L343" s="49"/>
      <c r="M343" s="49"/>
      <c r="N343" s="49"/>
      <c r="O343" s="39"/>
      <c r="AZ343" s="49"/>
      <c r="BA343" s="49"/>
      <c r="BB343" s="49"/>
      <c r="BH343" s="49"/>
      <c r="BI343" s="49"/>
      <c r="BJ343" s="49"/>
    </row>
    <row r="344" spans="11:62" s="45" customFormat="1" x14ac:dyDescent="0.35">
      <c r="K344" s="49"/>
      <c r="L344" s="49"/>
      <c r="M344" s="49"/>
      <c r="N344" s="49"/>
      <c r="O344" s="39"/>
      <c r="AZ344" s="49"/>
      <c r="BA344" s="49"/>
      <c r="BB344" s="49"/>
      <c r="BH344" s="49"/>
      <c r="BI344" s="49"/>
      <c r="BJ344" s="49"/>
    </row>
    <row r="345" spans="11:62" s="45" customFormat="1" x14ac:dyDescent="0.35">
      <c r="K345" s="49"/>
      <c r="L345" s="49"/>
      <c r="M345" s="49"/>
      <c r="N345" s="49"/>
      <c r="O345" s="39"/>
      <c r="AZ345" s="49"/>
      <c r="BA345" s="49"/>
      <c r="BB345" s="49"/>
      <c r="BH345" s="49"/>
      <c r="BI345" s="49"/>
      <c r="BJ345" s="49"/>
    </row>
    <row r="346" spans="11:62" s="45" customFormat="1" x14ac:dyDescent="0.35">
      <c r="K346" s="49"/>
      <c r="L346" s="49"/>
      <c r="M346" s="49"/>
      <c r="N346" s="49"/>
      <c r="O346" s="39"/>
      <c r="AZ346" s="49"/>
      <c r="BA346" s="49"/>
      <c r="BB346" s="49"/>
      <c r="BH346" s="49"/>
      <c r="BI346" s="49"/>
      <c r="BJ346" s="49"/>
    </row>
    <row r="347" spans="11:62" s="45" customFormat="1" x14ac:dyDescent="0.35">
      <c r="K347" s="49"/>
      <c r="L347" s="49"/>
      <c r="M347" s="49"/>
      <c r="N347" s="49"/>
      <c r="O347" s="39"/>
      <c r="AZ347" s="49"/>
      <c r="BA347" s="49"/>
      <c r="BB347" s="49"/>
      <c r="BH347" s="49"/>
      <c r="BI347" s="49"/>
      <c r="BJ347" s="49"/>
    </row>
    <row r="348" spans="11:62" s="45" customFormat="1" x14ac:dyDescent="0.35">
      <c r="K348" s="49"/>
      <c r="L348" s="49"/>
      <c r="M348" s="49"/>
      <c r="N348" s="49"/>
      <c r="O348" s="39"/>
      <c r="AZ348" s="49"/>
      <c r="BA348" s="49"/>
      <c r="BB348" s="49"/>
      <c r="BH348" s="49"/>
      <c r="BI348" s="49"/>
      <c r="BJ348" s="49"/>
    </row>
    <row r="349" spans="11:62" s="45" customFormat="1" x14ac:dyDescent="0.35">
      <c r="K349" s="49"/>
      <c r="L349" s="49"/>
      <c r="M349" s="49"/>
      <c r="N349" s="49"/>
      <c r="O349" s="39"/>
      <c r="AZ349" s="49"/>
      <c r="BA349" s="49"/>
      <c r="BB349" s="49"/>
      <c r="BH349" s="49"/>
      <c r="BI349" s="49"/>
      <c r="BJ349" s="49"/>
    </row>
    <row r="350" spans="11:62" s="45" customFormat="1" x14ac:dyDescent="0.35">
      <c r="K350" s="49"/>
      <c r="L350" s="49"/>
      <c r="M350" s="49"/>
      <c r="N350" s="49"/>
      <c r="O350" s="39"/>
      <c r="AZ350" s="49"/>
      <c r="BA350" s="49"/>
      <c r="BB350" s="49"/>
      <c r="BH350" s="49"/>
      <c r="BI350" s="49"/>
      <c r="BJ350" s="49"/>
    </row>
    <row r="351" spans="11:62" s="45" customFormat="1" x14ac:dyDescent="0.35">
      <c r="K351" s="49"/>
      <c r="L351" s="49"/>
      <c r="M351" s="49"/>
      <c r="N351" s="49"/>
      <c r="O351" s="39"/>
      <c r="AZ351" s="49"/>
      <c r="BA351" s="49"/>
      <c r="BB351" s="49"/>
      <c r="BH351" s="49"/>
      <c r="BI351" s="49"/>
      <c r="BJ351" s="49"/>
    </row>
    <row r="352" spans="11:62" s="45" customFormat="1" x14ac:dyDescent="0.35">
      <c r="K352" s="49"/>
      <c r="L352" s="49"/>
      <c r="M352" s="49"/>
      <c r="N352" s="49"/>
      <c r="O352" s="39"/>
      <c r="AZ352" s="49"/>
      <c r="BA352" s="49"/>
      <c r="BB352" s="49"/>
      <c r="BH352" s="49"/>
      <c r="BI352" s="49"/>
      <c r="BJ352" s="49"/>
    </row>
    <row r="353" spans="11:62" s="45" customFormat="1" x14ac:dyDescent="0.35">
      <c r="K353" s="49"/>
      <c r="L353" s="49"/>
      <c r="M353" s="49"/>
      <c r="N353" s="49"/>
      <c r="O353" s="39"/>
      <c r="AZ353" s="49"/>
      <c r="BA353" s="49"/>
      <c r="BB353" s="49"/>
      <c r="BH353" s="49"/>
      <c r="BI353" s="49"/>
      <c r="BJ353" s="49"/>
    </row>
    <row r="354" spans="11:62" s="45" customFormat="1" x14ac:dyDescent="0.35">
      <c r="K354" s="49"/>
      <c r="L354" s="49"/>
      <c r="M354" s="49"/>
      <c r="N354" s="49"/>
      <c r="O354" s="39"/>
      <c r="AZ354" s="49"/>
      <c r="BA354" s="49"/>
      <c r="BB354" s="49"/>
      <c r="BH354" s="49"/>
      <c r="BI354" s="49"/>
      <c r="BJ354" s="49"/>
    </row>
    <row r="355" spans="11:62" s="45" customFormat="1" x14ac:dyDescent="0.35">
      <c r="K355" s="49"/>
      <c r="L355" s="49"/>
      <c r="M355" s="49"/>
      <c r="N355" s="49"/>
      <c r="O355" s="39"/>
      <c r="AZ355" s="49"/>
      <c r="BA355" s="49"/>
      <c r="BB355" s="49"/>
      <c r="BH355" s="49"/>
      <c r="BI355" s="49"/>
      <c r="BJ355" s="49"/>
    </row>
    <row r="356" spans="11:62" s="45" customFormat="1" x14ac:dyDescent="0.35">
      <c r="K356" s="49"/>
      <c r="L356" s="49"/>
      <c r="M356" s="49"/>
      <c r="N356" s="49"/>
      <c r="O356" s="39"/>
      <c r="AZ356" s="49"/>
      <c r="BA356" s="49"/>
      <c r="BB356" s="49"/>
      <c r="BH356" s="49"/>
      <c r="BI356" s="49"/>
      <c r="BJ356" s="49"/>
    </row>
    <row r="357" spans="11:62" s="45" customFormat="1" x14ac:dyDescent="0.35">
      <c r="K357" s="49"/>
      <c r="L357" s="49"/>
      <c r="M357" s="49"/>
      <c r="N357" s="49"/>
      <c r="O357" s="39"/>
      <c r="AZ357" s="49"/>
      <c r="BA357" s="49"/>
      <c r="BB357" s="49"/>
      <c r="BH357" s="49"/>
      <c r="BI357" s="49"/>
      <c r="BJ357" s="49"/>
    </row>
    <row r="358" spans="11:62" s="45" customFormat="1" x14ac:dyDescent="0.35">
      <c r="K358" s="49"/>
      <c r="L358" s="49"/>
      <c r="M358" s="49"/>
      <c r="N358" s="49"/>
      <c r="O358" s="39"/>
      <c r="AZ358" s="49"/>
      <c r="BA358" s="49"/>
      <c r="BB358" s="49"/>
      <c r="BH358" s="49"/>
      <c r="BI358" s="49"/>
      <c r="BJ358" s="49"/>
    </row>
  </sheetData>
  <autoFilter ref="A1:BJ146" xr:uid="{B15D4F89-29E6-44A8-B136-99A90F42887A}">
    <sortState xmlns:xlrd2="http://schemas.microsoft.com/office/spreadsheetml/2017/richdata2" ref="A2:BJ146">
      <sortCondition ref="A64:A146"/>
    </sortState>
  </autoFilter>
  <sortState xmlns:xlrd2="http://schemas.microsoft.com/office/spreadsheetml/2017/richdata2" ref="A2:BJ146">
    <sortCondition ref="A1:A146"/>
  </sortState>
  <conditionalFormatting sqref="G120:H12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2C342-84FF-46EE-B839-D083AD8C552B}">
  <sheetPr>
    <tabColor theme="8" tint="0.39997558519241921"/>
  </sheetPr>
  <dimension ref="A1:DM321"/>
  <sheetViews>
    <sheetView tabSelected="1" zoomScale="70" zoomScaleNormal="70" workbookViewId="0">
      <pane ySplit="1" topLeftCell="A289" activePane="bottomLeft" state="frozen"/>
      <selection pane="bottomLeft" sqref="A1:XFD1"/>
    </sheetView>
  </sheetViews>
  <sheetFormatPr defaultColWidth="41.26953125" defaultRowHeight="21" customHeight="1" x14ac:dyDescent="0.35"/>
  <cols>
    <col min="1" max="2" width="6.453125" style="93" customWidth="1"/>
    <col min="3" max="3" width="25.08984375" style="93" customWidth="1"/>
    <col min="4" max="4" width="32.7265625" style="93" hidden="1" customWidth="1"/>
    <col min="5" max="5" width="27.54296875" style="93" hidden="1" customWidth="1"/>
    <col min="6" max="6" width="41.26953125" style="93" hidden="1" customWidth="1"/>
    <col min="7" max="10" width="10.81640625" style="93" hidden="1" customWidth="1"/>
    <col min="11" max="15" width="22.7265625" style="93" hidden="1" customWidth="1"/>
    <col min="16" max="26" width="41.26953125" style="93" hidden="1" customWidth="1"/>
    <col min="27" max="28" width="41.26953125" style="93" customWidth="1"/>
    <col min="29" max="36" width="41.26953125" style="93" hidden="1" customWidth="1"/>
    <col min="37" max="37" width="6.54296875" style="93" hidden="1" customWidth="1"/>
    <col min="38" max="52" width="15.26953125" style="93" hidden="1" customWidth="1"/>
    <col min="53" max="53" width="6.1796875" style="93" hidden="1" customWidth="1"/>
    <col min="54" max="54" width="28.7265625" style="93" hidden="1" customWidth="1"/>
    <col min="55" max="55" width="16.7265625" style="93" hidden="1" customWidth="1"/>
    <col min="56" max="56" width="46.7265625" style="93" hidden="1" customWidth="1"/>
    <col min="57" max="57" width="59.1796875" style="93" customWidth="1"/>
    <col min="58" max="58" width="41.81640625" style="94" customWidth="1"/>
    <col min="59" max="59" width="61.1796875" style="94" customWidth="1"/>
    <col min="60" max="66" width="5.81640625" style="93" hidden="1" customWidth="1"/>
    <col min="67" max="67" width="6.1796875" style="93" hidden="1" customWidth="1"/>
    <col min="68" max="68" width="5.81640625" style="93" hidden="1" customWidth="1"/>
    <col min="69" max="82" width="7.1796875" style="93" hidden="1" customWidth="1"/>
    <col min="83" max="83" width="8.1796875" style="93" hidden="1" customWidth="1"/>
    <col min="84" max="84" width="6.26953125" style="93" hidden="1" customWidth="1"/>
    <col min="85" max="88" width="8.1796875" style="93" hidden="1" customWidth="1"/>
    <col min="89" max="89" width="10" style="93" hidden="1" customWidth="1"/>
    <col min="90" max="94" width="8.1796875" style="93" hidden="1" customWidth="1"/>
    <col min="95" max="96" width="7.26953125" style="93" hidden="1" customWidth="1"/>
    <col min="97" max="100" width="7.26953125" style="93" customWidth="1"/>
    <col min="101" max="101" width="10.453125" style="93" customWidth="1"/>
    <col min="102" max="102" width="16.81640625" style="93" customWidth="1"/>
    <col min="103" max="103" width="10.453125" style="93" customWidth="1"/>
    <col min="104" max="106" width="10.453125" style="45" customWidth="1"/>
    <col min="107" max="108" width="10.453125" style="69" customWidth="1"/>
    <col min="109" max="111" width="10.453125" style="49" customWidth="1"/>
    <col min="112" max="112" width="3.26953125" style="45" customWidth="1"/>
    <col min="113" max="113" width="10.26953125" style="45" customWidth="1"/>
    <col min="114" max="114" width="10.81640625" style="45" customWidth="1"/>
    <col min="115" max="115" width="15.453125" style="45" customWidth="1"/>
    <col min="116" max="116" width="10" style="93" customWidth="1"/>
    <col min="117" max="117" width="11.453125" style="93" customWidth="1"/>
    <col min="118" max="16384" width="41.26953125" style="93"/>
  </cols>
  <sheetData>
    <row r="1" spans="1:117" s="8" customFormat="1" ht="40.5" customHeight="1" x14ac:dyDescent="0.35">
      <c r="A1" s="8" t="s">
        <v>0</v>
      </c>
      <c r="B1" s="8" t="s">
        <v>1</v>
      </c>
      <c r="C1" s="8" t="s">
        <v>9</v>
      </c>
      <c r="D1" s="8" t="s">
        <v>13</v>
      </c>
      <c r="E1" s="8" t="s">
        <v>15</v>
      </c>
      <c r="F1" s="8" t="s">
        <v>16</v>
      </c>
      <c r="G1" s="8" t="s">
        <v>12</v>
      </c>
      <c r="H1" s="8" t="s">
        <v>17</v>
      </c>
      <c r="I1" s="8" t="s">
        <v>20</v>
      </c>
      <c r="J1" s="8" t="s">
        <v>832</v>
      </c>
      <c r="K1" s="8" t="s">
        <v>22</v>
      </c>
      <c r="L1" s="8" t="s">
        <v>24</v>
      </c>
      <c r="M1" s="8" t="s">
        <v>26</v>
      </c>
      <c r="N1" s="8" t="s">
        <v>833</v>
      </c>
      <c r="O1" s="8" t="s">
        <v>27</v>
      </c>
      <c r="P1" s="8" t="s">
        <v>28</v>
      </c>
      <c r="Q1" s="8" t="s">
        <v>29</v>
      </c>
      <c r="R1" s="8" t="s">
        <v>30</v>
      </c>
      <c r="S1" s="8" t="s">
        <v>834</v>
      </c>
      <c r="T1" s="8" t="s">
        <v>31</v>
      </c>
      <c r="U1" s="8" t="s">
        <v>835</v>
      </c>
      <c r="V1" s="8" t="s">
        <v>33</v>
      </c>
      <c r="W1" s="8" t="s">
        <v>836</v>
      </c>
      <c r="X1" s="8" t="s">
        <v>36</v>
      </c>
      <c r="Y1" s="8" t="s">
        <v>837</v>
      </c>
      <c r="Z1" s="8" t="s">
        <v>38</v>
      </c>
      <c r="AA1" s="8" t="s">
        <v>39</v>
      </c>
      <c r="AB1" s="8" t="s">
        <v>838</v>
      </c>
      <c r="AC1" s="8" t="s">
        <v>839</v>
      </c>
      <c r="AD1" s="8" t="s">
        <v>840</v>
      </c>
      <c r="AE1" s="8" t="s">
        <v>841</v>
      </c>
      <c r="AF1" s="8" t="s">
        <v>842</v>
      </c>
      <c r="AG1" s="8" t="s">
        <v>843</v>
      </c>
      <c r="AH1" s="8" t="s">
        <v>844</v>
      </c>
      <c r="AI1" s="8" t="s">
        <v>845</v>
      </c>
      <c r="AJ1" s="8" t="s">
        <v>8</v>
      </c>
      <c r="AK1" s="8" t="s">
        <v>846</v>
      </c>
      <c r="AL1" s="8" t="s">
        <v>847</v>
      </c>
      <c r="AM1" s="8" t="s">
        <v>848</v>
      </c>
      <c r="AN1" s="8" t="s">
        <v>849</v>
      </c>
      <c r="AO1" s="8" t="s">
        <v>850</v>
      </c>
      <c r="AP1" s="8" t="s">
        <v>851</v>
      </c>
      <c r="AQ1" s="8" t="s">
        <v>852</v>
      </c>
      <c r="AR1" s="8" t="s">
        <v>853</v>
      </c>
      <c r="AS1" s="8" t="s">
        <v>854</v>
      </c>
      <c r="AT1" s="8" t="s">
        <v>855</v>
      </c>
      <c r="AU1" s="8" t="s">
        <v>10</v>
      </c>
      <c r="AV1" s="8" t="s">
        <v>11</v>
      </c>
      <c r="AW1" s="8" t="s">
        <v>856</v>
      </c>
      <c r="AX1" s="8" t="s">
        <v>857</v>
      </c>
      <c r="AY1" s="8" t="s">
        <v>858</v>
      </c>
      <c r="AZ1" s="8" t="s">
        <v>859</v>
      </c>
      <c r="BA1" s="8" t="s">
        <v>860</v>
      </c>
      <c r="BB1" s="8" t="s">
        <v>861</v>
      </c>
      <c r="BC1" s="8" t="s">
        <v>862</v>
      </c>
      <c r="BD1" s="92" t="s">
        <v>863</v>
      </c>
      <c r="BE1" s="92" t="s">
        <v>864</v>
      </c>
      <c r="BF1" s="92" t="s">
        <v>865</v>
      </c>
      <c r="BG1" s="92" t="s">
        <v>866</v>
      </c>
      <c r="BH1" s="92" t="s">
        <v>308</v>
      </c>
      <c r="BI1" s="92" t="s">
        <v>108</v>
      </c>
      <c r="BJ1" s="92" t="s">
        <v>188</v>
      </c>
      <c r="BK1" s="92" t="s">
        <v>81</v>
      </c>
      <c r="BL1" s="92" t="s">
        <v>134</v>
      </c>
      <c r="BM1" s="92" t="s">
        <v>84</v>
      </c>
      <c r="BN1" s="92" t="s">
        <v>867</v>
      </c>
      <c r="BO1" s="92" t="s">
        <v>575</v>
      </c>
      <c r="BP1" s="92" t="s">
        <v>158</v>
      </c>
      <c r="BQ1" s="92" t="s">
        <v>308</v>
      </c>
      <c r="BR1" s="92" t="s">
        <v>868</v>
      </c>
      <c r="BS1" s="92" t="s">
        <v>869</v>
      </c>
      <c r="BT1" s="92" t="s">
        <v>870</v>
      </c>
      <c r="BU1" s="92" t="s">
        <v>867</v>
      </c>
      <c r="BV1" s="92" t="s">
        <v>868</v>
      </c>
      <c r="BW1" s="92" t="s">
        <v>869</v>
      </c>
      <c r="BX1" s="92" t="s">
        <v>870</v>
      </c>
      <c r="BY1" s="92" t="s">
        <v>108</v>
      </c>
      <c r="BZ1" s="92" t="s">
        <v>868</v>
      </c>
      <c r="CA1" s="92" t="s">
        <v>869</v>
      </c>
      <c r="CB1" s="92" t="s">
        <v>188</v>
      </c>
      <c r="CC1" s="92" t="s">
        <v>868</v>
      </c>
      <c r="CD1" s="92" t="s">
        <v>869</v>
      </c>
      <c r="CE1" s="92" t="s">
        <v>871</v>
      </c>
      <c r="CF1" s="92" t="s">
        <v>81</v>
      </c>
      <c r="CG1" s="92" t="s">
        <v>868</v>
      </c>
      <c r="CH1" s="92" t="s">
        <v>869</v>
      </c>
      <c r="CI1" s="92" t="s">
        <v>134</v>
      </c>
      <c r="CJ1" s="92" t="s">
        <v>868</v>
      </c>
      <c r="CK1" s="92" t="s">
        <v>869</v>
      </c>
      <c r="CL1" s="92" t="s">
        <v>871</v>
      </c>
      <c r="CM1" s="92" t="s">
        <v>84</v>
      </c>
      <c r="CN1" s="92" t="s">
        <v>868</v>
      </c>
      <c r="CO1" s="92" t="s">
        <v>869</v>
      </c>
      <c r="CP1" s="92" t="s">
        <v>872</v>
      </c>
      <c r="CQ1" s="92" t="s">
        <v>868</v>
      </c>
      <c r="CR1" s="92" t="s">
        <v>869</v>
      </c>
      <c r="CS1" s="92" t="s">
        <v>871</v>
      </c>
      <c r="CT1" s="92" t="s">
        <v>158</v>
      </c>
      <c r="CU1" s="92" t="s">
        <v>868</v>
      </c>
      <c r="CV1" s="92" t="s">
        <v>869</v>
      </c>
      <c r="CW1" s="92" t="s">
        <v>873</v>
      </c>
      <c r="CX1" s="92" t="s">
        <v>43</v>
      </c>
      <c r="CY1" s="92" t="s">
        <v>871</v>
      </c>
      <c r="CZ1" s="92" t="s">
        <v>873</v>
      </c>
      <c r="DA1" s="92" t="s">
        <v>868</v>
      </c>
      <c r="DB1" s="92" t="s">
        <v>869</v>
      </c>
      <c r="DC1" s="106" t="s">
        <v>874</v>
      </c>
      <c r="DD1" s="106" t="s">
        <v>875</v>
      </c>
      <c r="DE1" s="107" t="s">
        <v>876</v>
      </c>
      <c r="DF1" s="107" t="s">
        <v>868</v>
      </c>
      <c r="DG1" s="107" t="s">
        <v>869</v>
      </c>
      <c r="DH1" s="92" t="s">
        <v>859</v>
      </c>
      <c r="DI1" s="92" t="s">
        <v>877</v>
      </c>
      <c r="DJ1" s="92" t="s">
        <v>878</v>
      </c>
      <c r="DK1" s="92" t="s">
        <v>879</v>
      </c>
      <c r="DL1" s="8" t="s">
        <v>880</v>
      </c>
      <c r="DM1" s="8" t="s">
        <v>881</v>
      </c>
    </row>
    <row r="2" spans="1:117" ht="21" customHeight="1" x14ac:dyDescent="0.35">
      <c r="A2" s="93">
        <v>7</v>
      </c>
      <c r="B2" s="93">
        <v>4</v>
      </c>
      <c r="C2" s="45" t="s">
        <v>522</v>
      </c>
      <c r="D2" s="45" t="str">
        <f t="shared" ref="D2:D65" si="0">CONCATENATE(C2," ","(",G2,")")</f>
        <v>Baggett et al (2013)</v>
      </c>
      <c r="E2" s="93" t="s">
        <v>523</v>
      </c>
      <c r="F2" s="93" t="s">
        <v>882</v>
      </c>
      <c r="G2" s="93">
        <v>2013</v>
      </c>
      <c r="H2" s="93" t="s">
        <v>505</v>
      </c>
      <c r="I2" s="93">
        <v>15</v>
      </c>
      <c r="J2" s="93" t="s">
        <v>883</v>
      </c>
      <c r="K2" s="93" t="s">
        <v>95</v>
      </c>
      <c r="L2" s="93" t="s">
        <v>65</v>
      </c>
      <c r="M2" s="93" t="s">
        <v>96</v>
      </c>
      <c r="N2" s="93" t="s">
        <v>97</v>
      </c>
      <c r="O2" s="93" t="s">
        <v>399</v>
      </c>
      <c r="P2" s="93" t="s">
        <v>119</v>
      </c>
      <c r="Q2" s="93" t="s">
        <v>524</v>
      </c>
      <c r="R2" s="93" t="s">
        <v>101</v>
      </c>
      <c r="S2" s="93">
        <v>999</v>
      </c>
      <c r="T2" s="93" t="s">
        <v>525</v>
      </c>
      <c r="U2" s="93" t="s">
        <v>72</v>
      </c>
      <c r="V2" s="93" t="s">
        <v>526</v>
      </c>
      <c r="W2" s="93" t="s">
        <v>884</v>
      </c>
      <c r="X2" s="93" t="s">
        <v>177</v>
      </c>
      <c r="Y2" s="93" t="s">
        <v>177</v>
      </c>
      <c r="Z2" s="93" t="s">
        <v>527</v>
      </c>
      <c r="AA2" s="93" t="s">
        <v>106</v>
      </c>
      <c r="AB2" s="93" t="s">
        <v>106</v>
      </c>
      <c r="AC2" s="93" t="s">
        <v>885</v>
      </c>
      <c r="AD2" s="93" t="s">
        <v>886</v>
      </c>
      <c r="AE2" s="93" t="s">
        <v>887</v>
      </c>
      <c r="AF2" s="93" t="s">
        <v>887</v>
      </c>
      <c r="AG2" s="93">
        <v>1278</v>
      </c>
      <c r="AH2" s="93" t="s">
        <v>888</v>
      </c>
      <c r="AI2" s="93" t="s">
        <v>888</v>
      </c>
      <c r="AJ2" s="93" t="s">
        <v>889</v>
      </c>
      <c r="AK2" s="93">
        <v>1</v>
      </c>
      <c r="AL2" s="93">
        <v>65</v>
      </c>
      <c r="AM2" s="93" t="s">
        <v>890</v>
      </c>
      <c r="AN2" s="93">
        <v>1302</v>
      </c>
      <c r="AO2" s="93" t="s">
        <v>121</v>
      </c>
      <c r="AU2" s="93">
        <f t="shared" ref="AU2:AU65" si="1">SUM(AR2,AT2)</f>
        <v>0</v>
      </c>
      <c r="AV2" s="93" t="s">
        <v>891</v>
      </c>
      <c r="AW2" s="14" t="e">
        <f t="shared" ref="AW2:AW65" si="2">AQ2/AR2</f>
        <v>#DIV/0!</v>
      </c>
      <c r="AX2" s="14" t="e">
        <f t="shared" ref="AX2:AX65" si="3">AS2/AT2</f>
        <v>#DIV/0!</v>
      </c>
      <c r="AY2" s="14" t="e">
        <f t="shared" ref="AY2:AY65" si="4">SUM(AQ2,AS2)/AU2</f>
        <v>#DIV/0!</v>
      </c>
      <c r="AZ2" s="93" t="e">
        <f t="shared" ref="AZ2:AZ65" si="5">IF(AY2&lt;0.1,1,0)</f>
        <v>#DIV/0!</v>
      </c>
      <c r="BA2" s="93" t="s">
        <v>892</v>
      </c>
      <c r="BB2" s="93" t="s">
        <v>893</v>
      </c>
      <c r="BC2" s="93" t="s">
        <v>894</v>
      </c>
      <c r="BD2" s="93" t="s">
        <v>895</v>
      </c>
      <c r="BE2" s="93" t="s">
        <v>1206</v>
      </c>
      <c r="BF2" s="94" t="s">
        <v>1207</v>
      </c>
      <c r="BG2" s="94" t="s">
        <v>1697</v>
      </c>
      <c r="BP2" s="93">
        <v>1</v>
      </c>
      <c r="CS2" s="93" t="s">
        <v>528</v>
      </c>
      <c r="CT2" s="93">
        <v>0.7</v>
      </c>
      <c r="CU2" s="93">
        <v>0.2</v>
      </c>
      <c r="CV2" s="93">
        <v>2.5</v>
      </c>
      <c r="CW2" s="93" t="s">
        <v>158</v>
      </c>
      <c r="CX2" s="93" t="s">
        <v>82</v>
      </c>
      <c r="CY2" s="93" t="s">
        <v>528</v>
      </c>
      <c r="CZ2" s="45">
        <v>0.7</v>
      </c>
      <c r="DA2" s="45">
        <v>0.2</v>
      </c>
      <c r="DB2" s="45">
        <v>2.5</v>
      </c>
      <c r="DC2" s="69" t="s">
        <v>158</v>
      </c>
      <c r="DE2" s="49">
        <v>0.7</v>
      </c>
      <c r="DF2" s="49">
        <v>0.2</v>
      </c>
      <c r="DG2" s="49">
        <v>2.5</v>
      </c>
      <c r="DI2" s="66">
        <f t="shared" ref="DI2:DI65" si="6">DE2-DF2</f>
        <v>0.49999999999999994</v>
      </c>
      <c r="DJ2" s="45">
        <f t="shared" ref="DJ2:DJ65" si="7">DG2-DE2</f>
        <v>1.8</v>
      </c>
      <c r="DK2" s="45">
        <f t="shared" ref="DK2:DK65" si="8">LN(DE2)</f>
        <v>-0.35667494393873245</v>
      </c>
      <c r="DL2" s="93">
        <f t="shared" ref="DL2:DL65" si="9">LN(DF2)</f>
        <v>-1.6094379124341003</v>
      </c>
      <c r="DM2" s="93">
        <f t="shared" ref="DM2:DM65" si="10">LN(DG2)</f>
        <v>0.91629073187415511</v>
      </c>
    </row>
    <row r="3" spans="1:117" ht="21" customHeight="1" x14ac:dyDescent="0.35">
      <c r="A3" s="93">
        <v>7</v>
      </c>
      <c r="B3" s="93">
        <v>22</v>
      </c>
      <c r="C3" s="45" t="s">
        <v>522</v>
      </c>
      <c r="D3" s="45" t="str">
        <f t="shared" si="0"/>
        <v>Baggett et al (2013)</v>
      </c>
      <c r="E3" s="93" t="s">
        <v>523</v>
      </c>
      <c r="F3" s="93" t="s">
        <v>882</v>
      </c>
      <c r="G3" s="93">
        <v>2013</v>
      </c>
      <c r="H3" s="93" t="s">
        <v>505</v>
      </c>
      <c r="I3" s="93">
        <v>15</v>
      </c>
      <c r="J3" s="93" t="s">
        <v>883</v>
      </c>
      <c r="K3" s="93" t="s">
        <v>95</v>
      </c>
      <c r="L3" s="93" t="s">
        <v>65</v>
      </c>
      <c r="M3" s="93" t="s">
        <v>96</v>
      </c>
      <c r="N3" s="93" t="s">
        <v>97</v>
      </c>
      <c r="O3" s="93" t="s">
        <v>399</v>
      </c>
      <c r="P3" s="93" t="s">
        <v>119</v>
      </c>
      <c r="Q3" s="93" t="s">
        <v>524</v>
      </c>
      <c r="R3" s="93" t="s">
        <v>101</v>
      </c>
      <c r="S3" s="93">
        <v>999</v>
      </c>
      <c r="T3" s="93" t="s">
        <v>525</v>
      </c>
      <c r="U3" s="93" t="s">
        <v>72</v>
      </c>
      <c r="V3" s="93" t="s">
        <v>526</v>
      </c>
      <c r="W3" s="93" t="s">
        <v>884</v>
      </c>
      <c r="X3" s="93" t="s">
        <v>177</v>
      </c>
      <c r="Y3" s="93" t="s">
        <v>177</v>
      </c>
      <c r="Z3" s="93" t="s">
        <v>527</v>
      </c>
      <c r="AA3" s="93" t="s">
        <v>106</v>
      </c>
      <c r="AB3" s="93" t="s">
        <v>106</v>
      </c>
      <c r="AC3" s="93" t="s">
        <v>885</v>
      </c>
      <c r="AD3" s="93" t="s">
        <v>886</v>
      </c>
      <c r="AE3" s="93" t="s">
        <v>887</v>
      </c>
      <c r="AF3" s="93" t="s">
        <v>887</v>
      </c>
      <c r="AG3" s="93">
        <v>1278</v>
      </c>
      <c r="AH3" s="93" t="s">
        <v>888</v>
      </c>
      <c r="AI3" s="93" t="s">
        <v>888</v>
      </c>
      <c r="AJ3" s="93" t="s">
        <v>889</v>
      </c>
      <c r="AK3" s="93">
        <v>1</v>
      </c>
      <c r="AL3" s="93">
        <v>65</v>
      </c>
      <c r="AM3" s="93" t="s">
        <v>890</v>
      </c>
      <c r="AN3" s="93">
        <v>1302</v>
      </c>
      <c r="AO3" s="93" t="s">
        <v>121</v>
      </c>
      <c r="AU3" s="93">
        <f t="shared" si="1"/>
        <v>0</v>
      </c>
      <c r="AV3" s="93" t="s">
        <v>891</v>
      </c>
      <c r="AW3" s="14" t="e">
        <f t="shared" si="2"/>
        <v>#DIV/0!</v>
      </c>
      <c r="AX3" s="14" t="e">
        <f t="shared" si="3"/>
        <v>#DIV/0!</v>
      </c>
      <c r="AY3" s="14" t="e">
        <f t="shared" si="4"/>
        <v>#DIV/0!</v>
      </c>
      <c r="AZ3" s="93" t="e">
        <f t="shared" si="5"/>
        <v>#DIV/0!</v>
      </c>
      <c r="BA3" s="93" t="s">
        <v>892</v>
      </c>
      <c r="BB3" s="93" t="s">
        <v>893</v>
      </c>
      <c r="BC3" s="93" t="s">
        <v>894</v>
      </c>
      <c r="BD3" s="93" t="s">
        <v>895</v>
      </c>
      <c r="BE3" s="93" t="s">
        <v>1270</v>
      </c>
      <c r="BF3" s="94" t="s">
        <v>1271</v>
      </c>
      <c r="BG3" s="94" t="s">
        <v>1272</v>
      </c>
      <c r="BP3" s="93">
        <v>1</v>
      </c>
      <c r="CS3" s="93" t="s">
        <v>528</v>
      </c>
      <c r="CT3" s="93">
        <v>7.7</v>
      </c>
      <c r="CU3" s="93">
        <v>5.7</v>
      </c>
      <c r="CV3" s="93">
        <v>10.3</v>
      </c>
      <c r="CW3" s="93" t="s">
        <v>158</v>
      </c>
      <c r="CX3" s="93" t="s">
        <v>82</v>
      </c>
      <c r="CY3" s="93" t="s">
        <v>528</v>
      </c>
      <c r="CZ3" s="45">
        <v>7.7</v>
      </c>
      <c r="DA3" s="45">
        <v>5.7</v>
      </c>
      <c r="DB3" s="45">
        <v>10.3</v>
      </c>
      <c r="DC3" s="69" t="s">
        <v>158</v>
      </c>
      <c r="DE3" s="49">
        <v>7.7</v>
      </c>
      <c r="DF3" s="49">
        <v>5.7</v>
      </c>
      <c r="DG3" s="49">
        <v>10.3</v>
      </c>
      <c r="DI3" s="66">
        <f t="shared" si="6"/>
        <v>2</v>
      </c>
      <c r="DJ3" s="45">
        <f t="shared" si="7"/>
        <v>2.6000000000000005</v>
      </c>
      <c r="DK3" s="45">
        <f t="shared" si="8"/>
        <v>2.0412203288596382</v>
      </c>
      <c r="DL3" s="93">
        <f t="shared" si="9"/>
        <v>1.7404661748405046</v>
      </c>
      <c r="DM3" s="93">
        <f t="shared" si="10"/>
        <v>2.33214389523559</v>
      </c>
    </row>
    <row r="4" spans="1:117" ht="21" customHeight="1" x14ac:dyDescent="0.35">
      <c r="A4" s="93">
        <v>7</v>
      </c>
      <c r="B4" s="93">
        <v>23</v>
      </c>
      <c r="C4" s="45" t="s">
        <v>522</v>
      </c>
      <c r="D4" s="45" t="str">
        <f t="shared" si="0"/>
        <v>Baggett et al (2013)</v>
      </c>
      <c r="E4" s="93" t="s">
        <v>523</v>
      </c>
      <c r="F4" s="93" t="s">
        <v>882</v>
      </c>
      <c r="G4" s="93">
        <v>2013</v>
      </c>
      <c r="H4" s="93" t="s">
        <v>505</v>
      </c>
      <c r="I4" s="93">
        <v>15</v>
      </c>
      <c r="J4" s="93" t="s">
        <v>883</v>
      </c>
      <c r="K4" s="93" t="s">
        <v>95</v>
      </c>
      <c r="L4" s="93" t="s">
        <v>65</v>
      </c>
      <c r="M4" s="93" t="s">
        <v>96</v>
      </c>
      <c r="N4" s="93" t="s">
        <v>97</v>
      </c>
      <c r="O4" s="93" t="s">
        <v>399</v>
      </c>
      <c r="P4" s="93" t="s">
        <v>119</v>
      </c>
      <c r="Q4" s="93" t="s">
        <v>524</v>
      </c>
      <c r="R4" s="93" t="s">
        <v>101</v>
      </c>
      <c r="S4" s="93">
        <v>999</v>
      </c>
      <c r="T4" s="93" t="s">
        <v>525</v>
      </c>
      <c r="U4" s="93" t="s">
        <v>72</v>
      </c>
      <c r="V4" s="93" t="s">
        <v>526</v>
      </c>
      <c r="W4" s="93" t="s">
        <v>884</v>
      </c>
      <c r="X4" s="93" t="s">
        <v>177</v>
      </c>
      <c r="Y4" s="93" t="s">
        <v>177</v>
      </c>
      <c r="Z4" s="93" t="s">
        <v>527</v>
      </c>
      <c r="AA4" s="93" t="s">
        <v>106</v>
      </c>
      <c r="AB4" s="93" t="s">
        <v>106</v>
      </c>
      <c r="AC4" s="93" t="s">
        <v>885</v>
      </c>
      <c r="AD4" s="93" t="s">
        <v>886</v>
      </c>
      <c r="AE4" s="93" t="s">
        <v>887</v>
      </c>
      <c r="AF4" s="93" t="s">
        <v>887</v>
      </c>
      <c r="AG4" s="93">
        <v>1278</v>
      </c>
      <c r="AH4" s="93" t="s">
        <v>888</v>
      </c>
      <c r="AI4" s="93" t="s">
        <v>888</v>
      </c>
      <c r="AJ4" s="93" t="s">
        <v>889</v>
      </c>
      <c r="AK4" s="93">
        <v>1</v>
      </c>
      <c r="AL4" s="93">
        <v>65</v>
      </c>
      <c r="AM4" s="93" t="s">
        <v>890</v>
      </c>
      <c r="AN4" s="93">
        <v>1302</v>
      </c>
      <c r="AO4" s="93" t="s">
        <v>121</v>
      </c>
      <c r="AU4" s="93">
        <f t="shared" si="1"/>
        <v>0</v>
      </c>
      <c r="AV4" s="93" t="s">
        <v>891</v>
      </c>
      <c r="AW4" s="14" t="e">
        <f t="shared" si="2"/>
        <v>#DIV/0!</v>
      </c>
      <c r="AX4" s="14" t="e">
        <f t="shared" si="3"/>
        <v>#DIV/0!</v>
      </c>
      <c r="AY4" s="14" t="e">
        <f t="shared" si="4"/>
        <v>#DIV/0!</v>
      </c>
      <c r="AZ4" s="93" t="e">
        <f t="shared" si="5"/>
        <v>#DIV/0!</v>
      </c>
      <c r="BA4" s="93" t="s">
        <v>892</v>
      </c>
      <c r="BB4" s="93" t="s">
        <v>893</v>
      </c>
      <c r="BC4" s="93" t="s">
        <v>894</v>
      </c>
      <c r="BD4" s="93" t="s">
        <v>895</v>
      </c>
      <c r="BE4" s="93" t="s">
        <v>1273</v>
      </c>
      <c r="BF4" s="94" t="s">
        <v>1271</v>
      </c>
      <c r="BG4" s="94" t="s">
        <v>1272</v>
      </c>
      <c r="BP4" s="93">
        <v>1</v>
      </c>
      <c r="CS4" s="93" t="s">
        <v>528</v>
      </c>
      <c r="CT4" s="93">
        <v>16.899999999999999</v>
      </c>
      <c r="CU4" s="93">
        <v>9.1999999999999993</v>
      </c>
      <c r="CV4" s="93">
        <v>30.9</v>
      </c>
      <c r="CW4" s="93" t="s">
        <v>158</v>
      </c>
      <c r="CX4" s="93" t="s">
        <v>82</v>
      </c>
      <c r="CY4" s="93" t="s">
        <v>528</v>
      </c>
      <c r="CZ4" s="45">
        <v>16.899999999999999</v>
      </c>
      <c r="DA4" s="45">
        <v>9.1999999999999993</v>
      </c>
      <c r="DB4" s="45">
        <v>30.9</v>
      </c>
      <c r="DC4" s="69" t="s">
        <v>158</v>
      </c>
      <c r="DE4" s="49">
        <v>16.899999999999999</v>
      </c>
      <c r="DF4" s="49">
        <v>9.1999999999999993</v>
      </c>
      <c r="DG4" s="49">
        <v>30.9</v>
      </c>
      <c r="DI4" s="66">
        <f t="shared" si="6"/>
        <v>7.6999999999999993</v>
      </c>
      <c r="DJ4" s="45">
        <f t="shared" si="7"/>
        <v>14</v>
      </c>
      <c r="DK4" s="45">
        <f t="shared" si="8"/>
        <v>2.8273136219290276</v>
      </c>
      <c r="DL4" s="93">
        <f t="shared" si="9"/>
        <v>2.2192034840549946</v>
      </c>
      <c r="DM4" s="93">
        <f t="shared" si="10"/>
        <v>3.4307561839036995</v>
      </c>
    </row>
    <row r="5" spans="1:117" ht="21" customHeight="1" x14ac:dyDescent="0.35">
      <c r="A5" s="93">
        <v>7</v>
      </c>
      <c r="B5" s="93">
        <v>24</v>
      </c>
      <c r="C5" s="45" t="s">
        <v>522</v>
      </c>
      <c r="D5" s="45" t="str">
        <f t="shared" si="0"/>
        <v>Baggett et al (2013)</v>
      </c>
      <c r="E5" s="93" t="s">
        <v>523</v>
      </c>
      <c r="F5" s="93" t="s">
        <v>882</v>
      </c>
      <c r="G5" s="93">
        <v>2013</v>
      </c>
      <c r="H5" s="93" t="s">
        <v>505</v>
      </c>
      <c r="I5" s="93">
        <v>15</v>
      </c>
      <c r="J5" s="93" t="s">
        <v>883</v>
      </c>
      <c r="K5" s="93" t="s">
        <v>95</v>
      </c>
      <c r="L5" s="93" t="s">
        <v>65</v>
      </c>
      <c r="M5" s="93" t="s">
        <v>96</v>
      </c>
      <c r="N5" s="93" t="s">
        <v>97</v>
      </c>
      <c r="O5" s="93" t="s">
        <v>399</v>
      </c>
      <c r="P5" s="93" t="s">
        <v>119</v>
      </c>
      <c r="Q5" s="93" t="s">
        <v>524</v>
      </c>
      <c r="R5" s="93" t="s">
        <v>101</v>
      </c>
      <c r="S5" s="93">
        <v>999</v>
      </c>
      <c r="T5" s="93" t="s">
        <v>525</v>
      </c>
      <c r="U5" s="93" t="s">
        <v>72</v>
      </c>
      <c r="V5" s="93" t="s">
        <v>526</v>
      </c>
      <c r="W5" s="93" t="s">
        <v>884</v>
      </c>
      <c r="X5" s="93" t="s">
        <v>177</v>
      </c>
      <c r="Y5" s="93" t="s">
        <v>177</v>
      </c>
      <c r="Z5" s="93" t="s">
        <v>527</v>
      </c>
      <c r="AA5" s="93" t="s">
        <v>106</v>
      </c>
      <c r="AB5" s="93" t="s">
        <v>106</v>
      </c>
      <c r="AC5" s="93" t="s">
        <v>885</v>
      </c>
      <c r="AD5" s="93" t="s">
        <v>886</v>
      </c>
      <c r="AE5" s="93" t="s">
        <v>887</v>
      </c>
      <c r="AF5" s="93" t="s">
        <v>887</v>
      </c>
      <c r="AG5" s="93">
        <v>1278</v>
      </c>
      <c r="AH5" s="93" t="s">
        <v>888</v>
      </c>
      <c r="AI5" s="93" t="s">
        <v>888</v>
      </c>
      <c r="AJ5" s="93" t="s">
        <v>889</v>
      </c>
      <c r="AK5" s="93">
        <v>1</v>
      </c>
      <c r="AL5" s="93">
        <v>65</v>
      </c>
      <c r="AM5" s="93" t="s">
        <v>890</v>
      </c>
      <c r="AN5" s="93">
        <v>1302</v>
      </c>
      <c r="AO5" s="93" t="s">
        <v>121</v>
      </c>
      <c r="AU5" s="93">
        <f t="shared" si="1"/>
        <v>0</v>
      </c>
      <c r="AV5" s="93" t="s">
        <v>891</v>
      </c>
      <c r="AW5" s="14" t="e">
        <f t="shared" si="2"/>
        <v>#DIV/0!</v>
      </c>
      <c r="AX5" s="14" t="e">
        <f t="shared" si="3"/>
        <v>#DIV/0!</v>
      </c>
      <c r="AY5" s="14" t="e">
        <f t="shared" si="4"/>
        <v>#DIV/0!</v>
      </c>
      <c r="AZ5" s="93" t="e">
        <f t="shared" si="5"/>
        <v>#DIV/0!</v>
      </c>
      <c r="BA5" s="93" t="s">
        <v>892</v>
      </c>
      <c r="BB5" s="93" t="s">
        <v>893</v>
      </c>
      <c r="BC5" s="93" t="s">
        <v>894</v>
      </c>
      <c r="BD5" s="93" t="s">
        <v>895</v>
      </c>
      <c r="BE5" s="93" t="s">
        <v>1274</v>
      </c>
      <c r="BF5" s="94" t="s">
        <v>1271</v>
      </c>
      <c r="BG5" s="94" t="s">
        <v>1272</v>
      </c>
      <c r="BP5" s="93">
        <v>1</v>
      </c>
      <c r="CS5" s="93" t="s">
        <v>528</v>
      </c>
      <c r="CT5" s="93">
        <v>21.3</v>
      </c>
      <c r="CU5" s="93">
        <v>8.4</v>
      </c>
      <c r="CV5" s="93">
        <v>53.9</v>
      </c>
      <c r="CW5" s="93" t="s">
        <v>158</v>
      </c>
      <c r="CX5" s="93" t="s">
        <v>82</v>
      </c>
      <c r="CY5" s="93" t="s">
        <v>528</v>
      </c>
      <c r="CZ5" s="45">
        <v>21.3</v>
      </c>
      <c r="DA5" s="45">
        <v>8.4</v>
      </c>
      <c r="DB5" s="45">
        <v>53.9</v>
      </c>
      <c r="DC5" s="69" t="s">
        <v>158</v>
      </c>
      <c r="DE5" s="49">
        <v>21.3</v>
      </c>
      <c r="DF5" s="49">
        <v>8.4</v>
      </c>
      <c r="DG5" s="49">
        <v>53.9</v>
      </c>
      <c r="DI5" s="66">
        <f t="shared" si="6"/>
        <v>12.9</v>
      </c>
      <c r="DJ5" s="45">
        <f t="shared" si="7"/>
        <v>32.599999999999994</v>
      </c>
      <c r="DK5" s="45">
        <f t="shared" si="8"/>
        <v>3.0587070727153796</v>
      </c>
      <c r="DL5" s="93">
        <f t="shared" si="9"/>
        <v>2.1282317058492679</v>
      </c>
      <c r="DM5" s="93">
        <f t="shared" si="10"/>
        <v>3.9871304779149512</v>
      </c>
    </row>
    <row r="6" spans="1:117" ht="21" customHeight="1" x14ac:dyDescent="0.35">
      <c r="A6" s="93">
        <v>7</v>
      </c>
      <c r="B6" s="93">
        <v>14</v>
      </c>
      <c r="C6" s="45" t="s">
        <v>522</v>
      </c>
      <c r="D6" s="45" t="str">
        <f t="shared" si="0"/>
        <v>Baggett et al (2013)</v>
      </c>
      <c r="E6" s="93" t="s">
        <v>523</v>
      </c>
      <c r="F6" s="93" t="s">
        <v>882</v>
      </c>
      <c r="G6" s="93">
        <v>2013</v>
      </c>
      <c r="H6" s="93" t="s">
        <v>505</v>
      </c>
      <c r="I6" s="93">
        <v>15</v>
      </c>
      <c r="J6" s="93" t="s">
        <v>883</v>
      </c>
      <c r="K6" s="93" t="s">
        <v>95</v>
      </c>
      <c r="L6" s="93" t="s">
        <v>65</v>
      </c>
      <c r="M6" s="93" t="s">
        <v>96</v>
      </c>
      <c r="N6" s="93" t="s">
        <v>97</v>
      </c>
      <c r="O6" s="93" t="s">
        <v>399</v>
      </c>
      <c r="P6" s="93" t="s">
        <v>119</v>
      </c>
      <c r="Q6" s="93" t="s">
        <v>524</v>
      </c>
      <c r="R6" s="93" t="s">
        <v>101</v>
      </c>
      <c r="S6" s="93">
        <v>999</v>
      </c>
      <c r="T6" s="93" t="s">
        <v>525</v>
      </c>
      <c r="U6" s="93" t="s">
        <v>72</v>
      </c>
      <c r="V6" s="93" t="s">
        <v>526</v>
      </c>
      <c r="W6" s="93" t="s">
        <v>884</v>
      </c>
      <c r="X6" s="93" t="s">
        <v>177</v>
      </c>
      <c r="Y6" s="93" t="s">
        <v>177</v>
      </c>
      <c r="Z6" s="93" t="s">
        <v>527</v>
      </c>
      <c r="AA6" s="93" t="s">
        <v>106</v>
      </c>
      <c r="AB6" s="93" t="s">
        <v>106</v>
      </c>
      <c r="AC6" s="93" t="s">
        <v>885</v>
      </c>
      <c r="AD6" s="93" t="s">
        <v>886</v>
      </c>
      <c r="AE6" s="93" t="s">
        <v>887</v>
      </c>
      <c r="AF6" s="93" t="s">
        <v>887</v>
      </c>
      <c r="AG6" s="93">
        <v>1278</v>
      </c>
      <c r="AH6" s="93" t="s">
        <v>888</v>
      </c>
      <c r="AI6" s="93" t="s">
        <v>888</v>
      </c>
      <c r="AJ6" s="93" t="s">
        <v>889</v>
      </c>
      <c r="AK6" s="93">
        <v>1</v>
      </c>
      <c r="AL6" s="93">
        <v>65</v>
      </c>
      <c r="AM6" s="93" t="s">
        <v>890</v>
      </c>
      <c r="AN6" s="93">
        <v>1302</v>
      </c>
      <c r="AO6" s="93" t="s">
        <v>121</v>
      </c>
      <c r="AU6" s="93">
        <f t="shared" si="1"/>
        <v>0</v>
      </c>
      <c r="AV6" s="93" t="s">
        <v>891</v>
      </c>
      <c r="AW6" s="14" t="e">
        <f t="shared" si="2"/>
        <v>#DIV/0!</v>
      </c>
      <c r="AX6" s="14" t="e">
        <f t="shared" si="3"/>
        <v>#DIV/0!</v>
      </c>
      <c r="AY6" s="14" t="e">
        <f t="shared" si="4"/>
        <v>#DIV/0!</v>
      </c>
      <c r="AZ6" s="93" t="e">
        <f t="shared" si="5"/>
        <v>#DIV/0!</v>
      </c>
      <c r="BA6" s="93" t="s">
        <v>892</v>
      </c>
      <c r="BB6" s="93" t="s">
        <v>893</v>
      </c>
      <c r="BC6" s="93" t="s">
        <v>894</v>
      </c>
      <c r="BD6" s="93" t="s">
        <v>895</v>
      </c>
      <c r="BE6" s="93" t="s">
        <v>1475</v>
      </c>
      <c r="BF6" s="94" t="s">
        <v>1637</v>
      </c>
      <c r="BG6" s="94" t="s">
        <v>1700</v>
      </c>
      <c r="BP6" s="93">
        <v>1</v>
      </c>
      <c r="CS6" s="93" t="s">
        <v>528</v>
      </c>
      <c r="CT6" s="93">
        <v>23.6</v>
      </c>
      <c r="CU6" s="93">
        <v>15.2</v>
      </c>
      <c r="CV6" s="93">
        <v>36.6</v>
      </c>
      <c r="CW6" s="93" t="s">
        <v>158</v>
      </c>
      <c r="CX6" s="93" t="s">
        <v>82</v>
      </c>
      <c r="CY6" s="93" t="s">
        <v>528</v>
      </c>
      <c r="CZ6" s="45">
        <v>23.6</v>
      </c>
      <c r="DA6" s="45">
        <v>15.2</v>
      </c>
      <c r="DB6" s="45">
        <v>36.6</v>
      </c>
      <c r="DC6" s="69" t="s">
        <v>158</v>
      </c>
      <c r="DE6" s="49">
        <v>23.6</v>
      </c>
      <c r="DF6" s="49">
        <v>15.2</v>
      </c>
      <c r="DG6" s="49">
        <v>36.6</v>
      </c>
      <c r="DI6" s="66">
        <f t="shared" si="6"/>
        <v>8.4000000000000021</v>
      </c>
      <c r="DJ6" s="45">
        <f t="shared" si="7"/>
        <v>13</v>
      </c>
      <c r="DK6" s="45">
        <f t="shared" si="8"/>
        <v>3.1612467120315646</v>
      </c>
      <c r="DL6" s="93">
        <f t="shared" si="9"/>
        <v>2.7212954278522306</v>
      </c>
      <c r="DM6" s="93">
        <f t="shared" si="10"/>
        <v>3.6000482404073204</v>
      </c>
    </row>
    <row r="7" spans="1:117" ht="21" customHeight="1" x14ac:dyDescent="0.35">
      <c r="A7" s="93">
        <v>7</v>
      </c>
      <c r="B7" s="93">
        <v>15</v>
      </c>
      <c r="C7" s="45" t="s">
        <v>522</v>
      </c>
      <c r="D7" s="45" t="str">
        <f t="shared" si="0"/>
        <v>Baggett et al (2013)</v>
      </c>
      <c r="E7" s="93" t="s">
        <v>523</v>
      </c>
      <c r="F7" s="93" t="s">
        <v>882</v>
      </c>
      <c r="G7" s="93">
        <v>2013</v>
      </c>
      <c r="H7" s="93" t="s">
        <v>505</v>
      </c>
      <c r="I7" s="93">
        <v>15</v>
      </c>
      <c r="J7" s="93" t="s">
        <v>883</v>
      </c>
      <c r="K7" s="93" t="s">
        <v>95</v>
      </c>
      <c r="L7" s="93" t="s">
        <v>65</v>
      </c>
      <c r="M7" s="93" t="s">
        <v>96</v>
      </c>
      <c r="N7" s="93" t="s">
        <v>97</v>
      </c>
      <c r="O7" s="93" t="s">
        <v>399</v>
      </c>
      <c r="P7" s="93" t="s">
        <v>119</v>
      </c>
      <c r="Q7" s="93" t="s">
        <v>524</v>
      </c>
      <c r="R7" s="93" t="s">
        <v>101</v>
      </c>
      <c r="S7" s="93">
        <v>999</v>
      </c>
      <c r="T7" s="93" t="s">
        <v>525</v>
      </c>
      <c r="U7" s="93" t="s">
        <v>72</v>
      </c>
      <c r="V7" s="93" t="s">
        <v>526</v>
      </c>
      <c r="W7" s="93" t="s">
        <v>884</v>
      </c>
      <c r="X7" s="93" t="s">
        <v>177</v>
      </c>
      <c r="Y7" s="93" t="s">
        <v>177</v>
      </c>
      <c r="Z7" s="93" t="s">
        <v>527</v>
      </c>
      <c r="AA7" s="93" t="s">
        <v>106</v>
      </c>
      <c r="AB7" s="93" t="s">
        <v>106</v>
      </c>
      <c r="AC7" s="93" t="s">
        <v>885</v>
      </c>
      <c r="AD7" s="93" t="s">
        <v>886</v>
      </c>
      <c r="AE7" s="93" t="s">
        <v>887</v>
      </c>
      <c r="AF7" s="93" t="s">
        <v>887</v>
      </c>
      <c r="AG7" s="93">
        <v>1278</v>
      </c>
      <c r="AH7" s="93" t="s">
        <v>888</v>
      </c>
      <c r="AI7" s="93" t="s">
        <v>888</v>
      </c>
      <c r="AJ7" s="93" t="s">
        <v>889</v>
      </c>
      <c r="AK7" s="93">
        <v>1</v>
      </c>
      <c r="AL7" s="93">
        <v>65</v>
      </c>
      <c r="AM7" s="93" t="s">
        <v>890</v>
      </c>
      <c r="AN7" s="93">
        <v>1302</v>
      </c>
      <c r="AO7" s="93" t="s">
        <v>121</v>
      </c>
      <c r="AU7" s="93">
        <f t="shared" si="1"/>
        <v>0</v>
      </c>
      <c r="AV7" s="93" t="s">
        <v>891</v>
      </c>
      <c r="AW7" s="14" t="e">
        <f t="shared" si="2"/>
        <v>#DIV/0!</v>
      </c>
      <c r="AX7" s="14" t="e">
        <f t="shared" si="3"/>
        <v>#DIV/0!</v>
      </c>
      <c r="AY7" s="14" t="e">
        <f t="shared" si="4"/>
        <v>#DIV/0!</v>
      </c>
      <c r="AZ7" s="93" t="e">
        <f t="shared" si="5"/>
        <v>#DIV/0!</v>
      </c>
      <c r="BA7" s="93" t="s">
        <v>892</v>
      </c>
      <c r="BB7" s="93" t="s">
        <v>893</v>
      </c>
      <c r="BC7" s="93" t="s">
        <v>894</v>
      </c>
      <c r="BD7" s="93" t="s">
        <v>895</v>
      </c>
      <c r="BE7" s="93" t="s">
        <v>1476</v>
      </c>
      <c r="BF7" s="94" t="s">
        <v>1637</v>
      </c>
      <c r="BG7" s="94" t="s">
        <v>1700</v>
      </c>
      <c r="BP7" s="93">
        <v>1</v>
      </c>
      <c r="CS7" s="93" t="s">
        <v>528</v>
      </c>
      <c r="CT7" s="93">
        <v>21.2</v>
      </c>
      <c r="CU7" s="93">
        <v>11.4</v>
      </c>
      <c r="CV7" s="93">
        <v>39.5</v>
      </c>
      <c r="CW7" s="93" t="s">
        <v>158</v>
      </c>
      <c r="CX7" s="93" t="s">
        <v>82</v>
      </c>
      <c r="CY7" s="93" t="s">
        <v>528</v>
      </c>
      <c r="CZ7" s="45">
        <v>21.2</v>
      </c>
      <c r="DA7" s="45">
        <v>11.4</v>
      </c>
      <c r="DB7" s="45">
        <v>39.5</v>
      </c>
      <c r="DC7" s="69" t="s">
        <v>158</v>
      </c>
      <c r="DE7" s="49">
        <v>21.2</v>
      </c>
      <c r="DF7" s="49">
        <v>11.4</v>
      </c>
      <c r="DG7" s="49">
        <v>39.5</v>
      </c>
      <c r="DI7" s="66">
        <f t="shared" si="6"/>
        <v>9.7999999999999989</v>
      </c>
      <c r="DJ7" s="45">
        <f t="shared" si="7"/>
        <v>18.3</v>
      </c>
      <c r="DK7" s="45">
        <f t="shared" si="8"/>
        <v>3.0540011816779669</v>
      </c>
      <c r="DL7" s="93">
        <f t="shared" si="9"/>
        <v>2.4336133554004498</v>
      </c>
      <c r="DM7" s="93">
        <f t="shared" si="10"/>
        <v>3.6763006719070761</v>
      </c>
    </row>
    <row r="8" spans="1:117" ht="21" customHeight="1" x14ac:dyDescent="0.35">
      <c r="A8" s="93">
        <v>7</v>
      </c>
      <c r="B8" s="93">
        <v>16</v>
      </c>
      <c r="C8" s="45" t="s">
        <v>522</v>
      </c>
      <c r="D8" s="45" t="str">
        <f t="shared" si="0"/>
        <v>Baggett et al (2013)</v>
      </c>
      <c r="E8" s="93" t="s">
        <v>523</v>
      </c>
      <c r="F8" s="93" t="s">
        <v>882</v>
      </c>
      <c r="G8" s="93">
        <v>2013</v>
      </c>
      <c r="H8" s="93" t="s">
        <v>505</v>
      </c>
      <c r="I8" s="93">
        <v>15</v>
      </c>
      <c r="J8" s="93" t="s">
        <v>883</v>
      </c>
      <c r="K8" s="93" t="s">
        <v>95</v>
      </c>
      <c r="L8" s="93" t="s">
        <v>65</v>
      </c>
      <c r="M8" s="93" t="s">
        <v>96</v>
      </c>
      <c r="N8" s="93" t="s">
        <v>97</v>
      </c>
      <c r="O8" s="93" t="s">
        <v>399</v>
      </c>
      <c r="P8" s="93" t="s">
        <v>119</v>
      </c>
      <c r="Q8" s="93" t="s">
        <v>524</v>
      </c>
      <c r="R8" s="93" t="s">
        <v>101</v>
      </c>
      <c r="S8" s="93">
        <v>999</v>
      </c>
      <c r="T8" s="93" t="s">
        <v>525</v>
      </c>
      <c r="U8" s="93" t="s">
        <v>72</v>
      </c>
      <c r="V8" s="93" t="s">
        <v>526</v>
      </c>
      <c r="W8" s="93" t="s">
        <v>884</v>
      </c>
      <c r="X8" s="93" t="s">
        <v>177</v>
      </c>
      <c r="Y8" s="93" t="s">
        <v>177</v>
      </c>
      <c r="Z8" s="93" t="s">
        <v>527</v>
      </c>
      <c r="AA8" s="93" t="s">
        <v>106</v>
      </c>
      <c r="AB8" s="93" t="s">
        <v>106</v>
      </c>
      <c r="AC8" s="93" t="s">
        <v>885</v>
      </c>
      <c r="AD8" s="93" t="s">
        <v>886</v>
      </c>
      <c r="AE8" s="93" t="s">
        <v>887</v>
      </c>
      <c r="AF8" s="93" t="s">
        <v>887</v>
      </c>
      <c r="AG8" s="93">
        <v>1278</v>
      </c>
      <c r="AH8" s="93" t="s">
        <v>888</v>
      </c>
      <c r="AI8" s="93" t="s">
        <v>888</v>
      </c>
      <c r="AJ8" s="93" t="s">
        <v>889</v>
      </c>
      <c r="AK8" s="93">
        <v>1</v>
      </c>
      <c r="AL8" s="93">
        <v>65</v>
      </c>
      <c r="AM8" s="93" t="s">
        <v>890</v>
      </c>
      <c r="AN8" s="93">
        <v>1302</v>
      </c>
      <c r="AO8" s="93" t="s">
        <v>121</v>
      </c>
      <c r="AU8" s="93">
        <f t="shared" si="1"/>
        <v>0</v>
      </c>
      <c r="AV8" s="93" t="s">
        <v>891</v>
      </c>
      <c r="AW8" s="14" t="e">
        <f t="shared" si="2"/>
        <v>#DIV/0!</v>
      </c>
      <c r="AX8" s="14" t="e">
        <f t="shared" si="3"/>
        <v>#DIV/0!</v>
      </c>
      <c r="AY8" s="14" t="e">
        <f t="shared" si="4"/>
        <v>#DIV/0!</v>
      </c>
      <c r="AZ8" s="93" t="e">
        <f t="shared" si="5"/>
        <v>#DIV/0!</v>
      </c>
      <c r="BA8" s="93" t="s">
        <v>892</v>
      </c>
      <c r="BB8" s="93" t="s">
        <v>893</v>
      </c>
      <c r="BC8" s="93" t="s">
        <v>894</v>
      </c>
      <c r="BD8" s="93" t="s">
        <v>895</v>
      </c>
      <c r="BE8" s="93" t="s">
        <v>1477</v>
      </c>
      <c r="BF8" s="94" t="s">
        <v>1637</v>
      </c>
      <c r="BG8" s="94" t="s">
        <v>1700</v>
      </c>
      <c r="BP8" s="93">
        <v>1</v>
      </c>
      <c r="CS8" s="93" t="s">
        <v>528</v>
      </c>
      <c r="CT8" s="93">
        <v>16</v>
      </c>
      <c r="CU8" s="93">
        <v>12.6</v>
      </c>
      <c r="CV8" s="93">
        <v>20.3</v>
      </c>
      <c r="CW8" s="93" t="s">
        <v>158</v>
      </c>
      <c r="CX8" s="93" t="s">
        <v>82</v>
      </c>
      <c r="CY8" s="93" t="s">
        <v>528</v>
      </c>
      <c r="CZ8" s="45">
        <v>16</v>
      </c>
      <c r="DA8" s="45">
        <v>12.6</v>
      </c>
      <c r="DB8" s="45">
        <v>20.3</v>
      </c>
      <c r="DC8" s="69" t="s">
        <v>158</v>
      </c>
      <c r="DE8" s="49">
        <v>16</v>
      </c>
      <c r="DF8" s="49">
        <v>12.6</v>
      </c>
      <c r="DG8" s="49">
        <v>20.3</v>
      </c>
      <c r="DI8" s="66">
        <f t="shared" si="6"/>
        <v>3.4000000000000004</v>
      </c>
      <c r="DJ8" s="45">
        <f t="shared" si="7"/>
        <v>4.3000000000000007</v>
      </c>
      <c r="DK8" s="45">
        <f t="shared" si="8"/>
        <v>2.7725887222397811</v>
      </c>
      <c r="DL8" s="93">
        <f t="shared" si="9"/>
        <v>2.5336968139574321</v>
      </c>
      <c r="DM8" s="93">
        <f t="shared" si="10"/>
        <v>3.0106208860477417</v>
      </c>
    </row>
    <row r="9" spans="1:117" ht="21" customHeight="1" x14ac:dyDescent="0.35">
      <c r="A9" s="93">
        <v>7</v>
      </c>
      <c r="B9" s="93">
        <v>17</v>
      </c>
      <c r="C9" s="45" t="s">
        <v>522</v>
      </c>
      <c r="D9" s="45" t="str">
        <f t="shared" si="0"/>
        <v>Baggett et al (2013)</v>
      </c>
      <c r="E9" s="93" t="s">
        <v>523</v>
      </c>
      <c r="F9" s="93" t="s">
        <v>882</v>
      </c>
      <c r="G9" s="93">
        <v>2013</v>
      </c>
      <c r="H9" s="93" t="s">
        <v>505</v>
      </c>
      <c r="I9" s="93">
        <v>15</v>
      </c>
      <c r="J9" s="93" t="s">
        <v>883</v>
      </c>
      <c r="K9" s="93" t="s">
        <v>95</v>
      </c>
      <c r="L9" s="93" t="s">
        <v>65</v>
      </c>
      <c r="M9" s="93" t="s">
        <v>96</v>
      </c>
      <c r="N9" s="93" t="s">
        <v>97</v>
      </c>
      <c r="O9" s="93" t="s">
        <v>399</v>
      </c>
      <c r="P9" s="93" t="s">
        <v>119</v>
      </c>
      <c r="Q9" s="93" t="s">
        <v>524</v>
      </c>
      <c r="R9" s="93" t="s">
        <v>101</v>
      </c>
      <c r="S9" s="93">
        <v>999</v>
      </c>
      <c r="T9" s="93" t="s">
        <v>525</v>
      </c>
      <c r="U9" s="93" t="s">
        <v>72</v>
      </c>
      <c r="V9" s="93" t="s">
        <v>526</v>
      </c>
      <c r="W9" s="93" t="s">
        <v>884</v>
      </c>
      <c r="X9" s="93" t="s">
        <v>177</v>
      </c>
      <c r="Y9" s="93" t="s">
        <v>177</v>
      </c>
      <c r="Z9" s="93" t="s">
        <v>527</v>
      </c>
      <c r="AA9" s="93" t="s">
        <v>106</v>
      </c>
      <c r="AB9" s="93" t="s">
        <v>106</v>
      </c>
      <c r="AC9" s="93" t="s">
        <v>885</v>
      </c>
      <c r="AD9" s="93" t="s">
        <v>886</v>
      </c>
      <c r="AE9" s="93" t="s">
        <v>887</v>
      </c>
      <c r="AF9" s="93" t="s">
        <v>887</v>
      </c>
      <c r="AG9" s="93">
        <v>1278</v>
      </c>
      <c r="AH9" s="93" t="s">
        <v>888</v>
      </c>
      <c r="AI9" s="93" t="s">
        <v>888</v>
      </c>
      <c r="AJ9" s="93" t="s">
        <v>889</v>
      </c>
      <c r="AK9" s="93">
        <v>1</v>
      </c>
      <c r="AL9" s="93">
        <v>65</v>
      </c>
      <c r="AM9" s="93" t="s">
        <v>890</v>
      </c>
      <c r="AN9" s="93">
        <v>1302</v>
      </c>
      <c r="AO9" s="93" t="s">
        <v>121</v>
      </c>
      <c r="AU9" s="93">
        <f t="shared" si="1"/>
        <v>0</v>
      </c>
      <c r="AV9" s="93" t="s">
        <v>891</v>
      </c>
      <c r="AW9" s="14" t="e">
        <f t="shared" si="2"/>
        <v>#DIV/0!</v>
      </c>
      <c r="AX9" s="14" t="e">
        <f t="shared" si="3"/>
        <v>#DIV/0!</v>
      </c>
      <c r="AY9" s="14" t="e">
        <f t="shared" si="4"/>
        <v>#DIV/0!</v>
      </c>
      <c r="AZ9" s="93" t="e">
        <f t="shared" si="5"/>
        <v>#DIV/0!</v>
      </c>
      <c r="BA9" s="93" t="s">
        <v>892</v>
      </c>
      <c r="BB9" s="93" t="s">
        <v>893</v>
      </c>
      <c r="BC9" s="93" t="s">
        <v>894</v>
      </c>
      <c r="BD9" s="93" t="s">
        <v>895</v>
      </c>
      <c r="BE9" s="93" t="s">
        <v>1478</v>
      </c>
      <c r="BF9" s="94" t="s">
        <v>1637</v>
      </c>
      <c r="BG9" s="94" t="s">
        <v>1700</v>
      </c>
      <c r="BP9" s="93">
        <v>1</v>
      </c>
      <c r="CS9" s="93" t="s">
        <v>528</v>
      </c>
      <c r="CT9" s="93">
        <v>17.5</v>
      </c>
      <c r="CU9" s="93">
        <v>13.6</v>
      </c>
      <c r="CV9" s="93">
        <v>22.5</v>
      </c>
      <c r="CW9" s="93" t="s">
        <v>158</v>
      </c>
      <c r="CX9" s="93" t="s">
        <v>82</v>
      </c>
      <c r="CY9" s="93" t="s">
        <v>528</v>
      </c>
      <c r="CZ9" s="45">
        <v>17.5</v>
      </c>
      <c r="DA9" s="45">
        <v>13.6</v>
      </c>
      <c r="DB9" s="45">
        <v>22.5</v>
      </c>
      <c r="DC9" s="69" t="s">
        <v>158</v>
      </c>
      <c r="DE9" s="49">
        <v>17.5</v>
      </c>
      <c r="DF9" s="49">
        <v>13.6</v>
      </c>
      <c r="DG9" s="49">
        <v>22.5</v>
      </c>
      <c r="DI9" s="66">
        <f t="shared" si="6"/>
        <v>3.9000000000000004</v>
      </c>
      <c r="DJ9" s="45">
        <f t="shared" si="7"/>
        <v>5</v>
      </c>
      <c r="DK9" s="45">
        <f t="shared" si="8"/>
        <v>2.8622008809294686</v>
      </c>
      <c r="DL9" s="93">
        <f t="shared" si="9"/>
        <v>2.6100697927420065</v>
      </c>
      <c r="DM9" s="93">
        <f t="shared" si="10"/>
        <v>3.1135153092103742</v>
      </c>
    </row>
    <row r="10" spans="1:117" ht="21" customHeight="1" x14ac:dyDescent="0.35">
      <c r="A10" s="93">
        <v>7</v>
      </c>
      <c r="B10" s="93">
        <v>5</v>
      </c>
      <c r="C10" s="45" t="s">
        <v>522</v>
      </c>
      <c r="D10" s="45" t="str">
        <f t="shared" si="0"/>
        <v>Baggett et al (2013)</v>
      </c>
      <c r="E10" s="93" t="s">
        <v>523</v>
      </c>
      <c r="F10" s="93" t="s">
        <v>882</v>
      </c>
      <c r="G10" s="93">
        <v>2013</v>
      </c>
      <c r="H10" s="93" t="s">
        <v>505</v>
      </c>
      <c r="I10" s="93">
        <v>15</v>
      </c>
      <c r="J10" s="93" t="s">
        <v>883</v>
      </c>
      <c r="K10" s="93" t="s">
        <v>95</v>
      </c>
      <c r="L10" s="93" t="s">
        <v>65</v>
      </c>
      <c r="M10" s="93" t="s">
        <v>96</v>
      </c>
      <c r="N10" s="93" t="s">
        <v>97</v>
      </c>
      <c r="O10" s="93" t="s">
        <v>399</v>
      </c>
      <c r="P10" s="93" t="s">
        <v>119</v>
      </c>
      <c r="Q10" s="93" t="s">
        <v>524</v>
      </c>
      <c r="R10" s="93" t="s">
        <v>101</v>
      </c>
      <c r="S10" s="93">
        <v>999</v>
      </c>
      <c r="T10" s="93" t="s">
        <v>525</v>
      </c>
      <c r="U10" s="93" t="s">
        <v>72</v>
      </c>
      <c r="V10" s="93" t="s">
        <v>526</v>
      </c>
      <c r="W10" s="93" t="s">
        <v>884</v>
      </c>
      <c r="X10" s="93" t="s">
        <v>177</v>
      </c>
      <c r="Y10" s="93" t="s">
        <v>177</v>
      </c>
      <c r="Z10" s="93" t="s">
        <v>527</v>
      </c>
      <c r="AA10" s="93" t="s">
        <v>106</v>
      </c>
      <c r="AB10" s="93" t="s">
        <v>106</v>
      </c>
      <c r="AC10" s="93" t="s">
        <v>885</v>
      </c>
      <c r="AD10" s="93" t="s">
        <v>886</v>
      </c>
      <c r="AE10" s="93" t="s">
        <v>887</v>
      </c>
      <c r="AF10" s="93" t="s">
        <v>887</v>
      </c>
      <c r="AG10" s="93">
        <v>1278</v>
      </c>
      <c r="AH10" s="93" t="s">
        <v>888</v>
      </c>
      <c r="AI10" s="93" t="s">
        <v>888</v>
      </c>
      <c r="AJ10" s="93" t="s">
        <v>889</v>
      </c>
      <c r="AK10" s="93">
        <v>1</v>
      </c>
      <c r="AL10" s="93">
        <v>65</v>
      </c>
      <c r="AM10" s="93" t="s">
        <v>890</v>
      </c>
      <c r="AN10" s="93">
        <v>1302</v>
      </c>
      <c r="AO10" s="93" t="s">
        <v>121</v>
      </c>
      <c r="AU10" s="93">
        <f t="shared" si="1"/>
        <v>0</v>
      </c>
      <c r="AV10" s="93" t="s">
        <v>891</v>
      </c>
      <c r="AW10" s="14" t="e">
        <f t="shared" si="2"/>
        <v>#DIV/0!</v>
      </c>
      <c r="AX10" s="14" t="e">
        <f t="shared" si="3"/>
        <v>#DIV/0!</v>
      </c>
      <c r="AY10" s="14" t="e">
        <f t="shared" si="4"/>
        <v>#DIV/0!</v>
      </c>
      <c r="AZ10" s="93" t="e">
        <f t="shared" si="5"/>
        <v>#DIV/0!</v>
      </c>
      <c r="BA10" s="93" t="s">
        <v>892</v>
      </c>
      <c r="BB10" s="93" t="s">
        <v>893</v>
      </c>
      <c r="BC10" s="93" t="s">
        <v>894</v>
      </c>
      <c r="BD10" s="93" t="s">
        <v>895</v>
      </c>
      <c r="BE10" s="93" t="s">
        <v>1208</v>
      </c>
      <c r="BF10" s="94" t="s">
        <v>1209</v>
      </c>
      <c r="BG10" s="94" t="s">
        <v>1697</v>
      </c>
      <c r="BP10" s="93">
        <v>1</v>
      </c>
      <c r="CS10" s="93" t="s">
        <v>528</v>
      </c>
      <c r="CT10" s="93">
        <v>1.1000000000000001</v>
      </c>
      <c r="CU10" s="93">
        <v>0.4</v>
      </c>
      <c r="CV10" s="93">
        <v>3.2</v>
      </c>
      <c r="CW10" s="93" t="s">
        <v>158</v>
      </c>
      <c r="CX10" s="93" t="s">
        <v>82</v>
      </c>
      <c r="CY10" s="93" t="s">
        <v>528</v>
      </c>
      <c r="CZ10" s="45">
        <v>1.1000000000000001</v>
      </c>
      <c r="DA10" s="45">
        <v>0.4</v>
      </c>
      <c r="DB10" s="45">
        <v>3.2</v>
      </c>
      <c r="DC10" s="69" t="s">
        <v>158</v>
      </c>
      <c r="DE10" s="49">
        <v>1.1000000000000001</v>
      </c>
      <c r="DF10" s="49">
        <v>0.4</v>
      </c>
      <c r="DG10" s="49">
        <v>3.2</v>
      </c>
      <c r="DI10" s="66">
        <f t="shared" si="6"/>
        <v>0.70000000000000007</v>
      </c>
      <c r="DJ10" s="45">
        <f t="shared" si="7"/>
        <v>2.1</v>
      </c>
      <c r="DK10" s="45">
        <f t="shared" si="8"/>
        <v>9.5310179804324935E-2</v>
      </c>
      <c r="DL10" s="93">
        <f t="shared" si="9"/>
        <v>-0.916290731874155</v>
      </c>
      <c r="DM10" s="93">
        <f t="shared" si="10"/>
        <v>1.1631508098056809</v>
      </c>
    </row>
    <row r="11" spans="1:117" ht="21" customHeight="1" x14ac:dyDescent="0.35">
      <c r="A11" s="93">
        <v>7</v>
      </c>
      <c r="B11" s="93">
        <v>6</v>
      </c>
      <c r="C11" s="45" t="s">
        <v>522</v>
      </c>
      <c r="D11" s="45" t="str">
        <f t="shared" si="0"/>
        <v>Baggett et al (2013)</v>
      </c>
      <c r="E11" s="93" t="s">
        <v>523</v>
      </c>
      <c r="F11" s="93" t="s">
        <v>882</v>
      </c>
      <c r="G11" s="93">
        <v>2013</v>
      </c>
      <c r="H11" s="93" t="s">
        <v>505</v>
      </c>
      <c r="I11" s="93">
        <v>15</v>
      </c>
      <c r="J11" s="93" t="s">
        <v>883</v>
      </c>
      <c r="K11" s="93" t="s">
        <v>95</v>
      </c>
      <c r="L11" s="93" t="s">
        <v>65</v>
      </c>
      <c r="M11" s="93" t="s">
        <v>96</v>
      </c>
      <c r="N11" s="93" t="s">
        <v>97</v>
      </c>
      <c r="O11" s="93" t="s">
        <v>399</v>
      </c>
      <c r="P11" s="93" t="s">
        <v>119</v>
      </c>
      <c r="Q11" s="93" t="s">
        <v>524</v>
      </c>
      <c r="R11" s="93" t="s">
        <v>101</v>
      </c>
      <c r="S11" s="93">
        <v>999</v>
      </c>
      <c r="T11" s="93" t="s">
        <v>525</v>
      </c>
      <c r="U11" s="93" t="s">
        <v>72</v>
      </c>
      <c r="V11" s="93" t="s">
        <v>526</v>
      </c>
      <c r="W11" s="93" t="s">
        <v>884</v>
      </c>
      <c r="X11" s="93" t="s">
        <v>177</v>
      </c>
      <c r="Y11" s="93" t="s">
        <v>177</v>
      </c>
      <c r="Z11" s="93" t="s">
        <v>527</v>
      </c>
      <c r="AA11" s="93" t="s">
        <v>106</v>
      </c>
      <c r="AB11" s="93" t="s">
        <v>106</v>
      </c>
      <c r="AC11" s="93" t="s">
        <v>885</v>
      </c>
      <c r="AD11" s="93" t="s">
        <v>886</v>
      </c>
      <c r="AE11" s="93" t="s">
        <v>887</v>
      </c>
      <c r="AF11" s="93" t="s">
        <v>887</v>
      </c>
      <c r="AG11" s="93">
        <v>1278</v>
      </c>
      <c r="AH11" s="93" t="s">
        <v>888</v>
      </c>
      <c r="AI11" s="93" t="s">
        <v>888</v>
      </c>
      <c r="AJ11" s="93" t="s">
        <v>889</v>
      </c>
      <c r="AK11" s="93">
        <v>1</v>
      </c>
      <c r="AL11" s="93">
        <v>65</v>
      </c>
      <c r="AM11" s="93" t="s">
        <v>890</v>
      </c>
      <c r="AN11" s="93">
        <v>1302</v>
      </c>
      <c r="AO11" s="93" t="s">
        <v>121</v>
      </c>
      <c r="AU11" s="93">
        <f t="shared" si="1"/>
        <v>0</v>
      </c>
      <c r="AV11" s="93" t="s">
        <v>891</v>
      </c>
      <c r="AW11" s="14" t="e">
        <f t="shared" si="2"/>
        <v>#DIV/0!</v>
      </c>
      <c r="AX11" s="14" t="e">
        <f t="shared" si="3"/>
        <v>#DIV/0!</v>
      </c>
      <c r="AY11" s="14" t="e">
        <f t="shared" si="4"/>
        <v>#DIV/0!</v>
      </c>
      <c r="AZ11" s="93" t="e">
        <f t="shared" si="5"/>
        <v>#DIV/0!</v>
      </c>
      <c r="BA11" s="93" t="s">
        <v>892</v>
      </c>
      <c r="BB11" s="93" t="s">
        <v>893</v>
      </c>
      <c r="BC11" s="93" t="s">
        <v>894</v>
      </c>
      <c r="BD11" s="93" t="s">
        <v>895</v>
      </c>
      <c r="BE11" s="93" t="s">
        <v>1210</v>
      </c>
      <c r="BF11" s="94" t="s">
        <v>1209</v>
      </c>
      <c r="BG11" s="94" t="s">
        <v>1697</v>
      </c>
      <c r="BP11" s="93">
        <v>1</v>
      </c>
      <c r="CS11" s="93" t="s">
        <v>528</v>
      </c>
      <c r="CT11" s="93">
        <v>3</v>
      </c>
      <c r="CU11" s="93">
        <v>1.5</v>
      </c>
      <c r="CV11" s="93">
        <v>6.1</v>
      </c>
      <c r="CW11" s="93" t="s">
        <v>158</v>
      </c>
      <c r="CX11" s="93" t="s">
        <v>82</v>
      </c>
      <c r="CY11" s="93" t="s">
        <v>528</v>
      </c>
      <c r="CZ11" s="45">
        <v>3</v>
      </c>
      <c r="DA11" s="45">
        <v>1.5</v>
      </c>
      <c r="DB11" s="45">
        <v>6.1</v>
      </c>
      <c r="DC11" s="69" t="s">
        <v>158</v>
      </c>
      <c r="DE11" s="49">
        <v>3</v>
      </c>
      <c r="DF11" s="49">
        <v>1.5</v>
      </c>
      <c r="DG11" s="49">
        <v>6.1</v>
      </c>
      <c r="DI11" s="66">
        <f t="shared" si="6"/>
        <v>1.5</v>
      </c>
      <c r="DJ11" s="45">
        <f t="shared" si="7"/>
        <v>3.0999999999999996</v>
      </c>
      <c r="DK11" s="45">
        <f t="shared" si="8"/>
        <v>1.0986122886681098</v>
      </c>
      <c r="DL11" s="93">
        <f t="shared" si="9"/>
        <v>0.40546510810816438</v>
      </c>
      <c r="DM11" s="93">
        <f t="shared" si="10"/>
        <v>1.8082887711792655</v>
      </c>
    </row>
    <row r="12" spans="1:117" ht="21" customHeight="1" x14ac:dyDescent="0.35">
      <c r="A12" s="93">
        <v>7</v>
      </c>
      <c r="B12" s="93">
        <v>7</v>
      </c>
      <c r="C12" s="45" t="s">
        <v>522</v>
      </c>
      <c r="D12" s="45" t="str">
        <f t="shared" si="0"/>
        <v>Baggett et al (2013)</v>
      </c>
      <c r="E12" s="93" t="s">
        <v>523</v>
      </c>
      <c r="F12" s="93" t="s">
        <v>882</v>
      </c>
      <c r="G12" s="93">
        <v>2013</v>
      </c>
      <c r="H12" s="93" t="s">
        <v>505</v>
      </c>
      <c r="I12" s="93">
        <v>15</v>
      </c>
      <c r="J12" s="93" t="s">
        <v>883</v>
      </c>
      <c r="K12" s="93" t="s">
        <v>95</v>
      </c>
      <c r="L12" s="93" t="s">
        <v>65</v>
      </c>
      <c r="M12" s="93" t="s">
        <v>96</v>
      </c>
      <c r="N12" s="93" t="s">
        <v>97</v>
      </c>
      <c r="O12" s="93" t="s">
        <v>399</v>
      </c>
      <c r="P12" s="93" t="s">
        <v>119</v>
      </c>
      <c r="Q12" s="93" t="s">
        <v>524</v>
      </c>
      <c r="R12" s="93" t="s">
        <v>101</v>
      </c>
      <c r="S12" s="93">
        <v>999</v>
      </c>
      <c r="T12" s="93" t="s">
        <v>525</v>
      </c>
      <c r="U12" s="93" t="s">
        <v>72</v>
      </c>
      <c r="V12" s="93" t="s">
        <v>526</v>
      </c>
      <c r="W12" s="93" t="s">
        <v>884</v>
      </c>
      <c r="X12" s="93" t="s">
        <v>177</v>
      </c>
      <c r="Y12" s="93" t="s">
        <v>177</v>
      </c>
      <c r="Z12" s="93" t="s">
        <v>527</v>
      </c>
      <c r="AA12" s="93" t="s">
        <v>106</v>
      </c>
      <c r="AB12" s="93" t="s">
        <v>106</v>
      </c>
      <c r="AC12" s="93" t="s">
        <v>885</v>
      </c>
      <c r="AD12" s="93" t="s">
        <v>886</v>
      </c>
      <c r="AE12" s="93" t="s">
        <v>887</v>
      </c>
      <c r="AF12" s="93" t="s">
        <v>887</v>
      </c>
      <c r="AG12" s="93">
        <v>1278</v>
      </c>
      <c r="AH12" s="93" t="s">
        <v>888</v>
      </c>
      <c r="AI12" s="93" t="s">
        <v>888</v>
      </c>
      <c r="AJ12" s="93" t="s">
        <v>889</v>
      </c>
      <c r="AK12" s="93">
        <v>1</v>
      </c>
      <c r="AL12" s="93">
        <v>65</v>
      </c>
      <c r="AM12" s="93" t="s">
        <v>890</v>
      </c>
      <c r="AN12" s="93">
        <v>1302</v>
      </c>
      <c r="AO12" s="93" t="s">
        <v>121</v>
      </c>
      <c r="AU12" s="93">
        <f t="shared" si="1"/>
        <v>0</v>
      </c>
      <c r="AV12" s="93" t="s">
        <v>891</v>
      </c>
      <c r="AW12" s="14" t="e">
        <f t="shared" si="2"/>
        <v>#DIV/0!</v>
      </c>
      <c r="AX12" s="14" t="e">
        <f t="shared" si="3"/>
        <v>#DIV/0!</v>
      </c>
      <c r="AY12" s="14" t="e">
        <f t="shared" si="4"/>
        <v>#DIV/0!</v>
      </c>
      <c r="AZ12" s="93" t="e">
        <f t="shared" si="5"/>
        <v>#DIV/0!</v>
      </c>
      <c r="BA12" s="93" t="s">
        <v>892</v>
      </c>
      <c r="BB12" s="93" t="s">
        <v>893</v>
      </c>
      <c r="BC12" s="93" t="s">
        <v>894</v>
      </c>
      <c r="BD12" s="93" t="s">
        <v>895</v>
      </c>
      <c r="BE12" s="93" t="s">
        <v>1211</v>
      </c>
      <c r="BF12" s="94" t="s">
        <v>1209</v>
      </c>
      <c r="BG12" s="94" t="s">
        <v>1697</v>
      </c>
      <c r="BP12" s="93">
        <v>1</v>
      </c>
      <c r="CS12" s="93" t="s">
        <v>528</v>
      </c>
      <c r="CT12" s="93">
        <v>3.6</v>
      </c>
      <c r="CU12" s="93">
        <v>1.2</v>
      </c>
      <c r="CV12" s="93">
        <v>11.1</v>
      </c>
      <c r="CW12" s="93" t="s">
        <v>158</v>
      </c>
      <c r="CX12" s="93" t="s">
        <v>82</v>
      </c>
      <c r="CY12" s="93" t="s">
        <v>528</v>
      </c>
      <c r="CZ12" s="45">
        <v>3.6</v>
      </c>
      <c r="DA12" s="45">
        <v>1.2</v>
      </c>
      <c r="DB12" s="45">
        <v>11.1</v>
      </c>
      <c r="DC12" s="69" t="s">
        <v>158</v>
      </c>
      <c r="DE12" s="49">
        <v>3.6</v>
      </c>
      <c r="DF12" s="49">
        <v>1.2</v>
      </c>
      <c r="DG12" s="49">
        <v>11.1</v>
      </c>
      <c r="DI12" s="66">
        <f t="shared" si="6"/>
        <v>2.4000000000000004</v>
      </c>
      <c r="DJ12" s="45">
        <f t="shared" si="7"/>
        <v>7.5</v>
      </c>
      <c r="DK12" s="45">
        <f t="shared" si="8"/>
        <v>1.2809338454620642</v>
      </c>
      <c r="DL12" s="93">
        <f t="shared" si="9"/>
        <v>0.18232155679395459</v>
      </c>
      <c r="DM12" s="93">
        <f t="shared" si="10"/>
        <v>2.4069451083182885</v>
      </c>
    </row>
    <row r="13" spans="1:117" ht="21" customHeight="1" x14ac:dyDescent="0.35">
      <c r="A13" s="93">
        <v>7</v>
      </c>
      <c r="B13" s="93">
        <v>8</v>
      </c>
      <c r="C13" s="45" t="s">
        <v>522</v>
      </c>
      <c r="D13" s="45" t="str">
        <f t="shared" si="0"/>
        <v>Baggett et al (2013)</v>
      </c>
      <c r="E13" s="93" t="s">
        <v>523</v>
      </c>
      <c r="F13" s="93" t="s">
        <v>882</v>
      </c>
      <c r="G13" s="93">
        <v>2013</v>
      </c>
      <c r="H13" s="93" t="s">
        <v>505</v>
      </c>
      <c r="I13" s="93">
        <v>15</v>
      </c>
      <c r="J13" s="93" t="s">
        <v>883</v>
      </c>
      <c r="K13" s="93" t="s">
        <v>95</v>
      </c>
      <c r="L13" s="93" t="s">
        <v>65</v>
      </c>
      <c r="M13" s="93" t="s">
        <v>96</v>
      </c>
      <c r="N13" s="93" t="s">
        <v>97</v>
      </c>
      <c r="O13" s="93" t="s">
        <v>399</v>
      </c>
      <c r="P13" s="93" t="s">
        <v>119</v>
      </c>
      <c r="Q13" s="93" t="s">
        <v>524</v>
      </c>
      <c r="R13" s="93" t="s">
        <v>101</v>
      </c>
      <c r="S13" s="93">
        <v>999</v>
      </c>
      <c r="T13" s="93" t="s">
        <v>525</v>
      </c>
      <c r="U13" s="93" t="s">
        <v>72</v>
      </c>
      <c r="V13" s="93" t="s">
        <v>526</v>
      </c>
      <c r="W13" s="93" t="s">
        <v>884</v>
      </c>
      <c r="X13" s="93" t="s">
        <v>177</v>
      </c>
      <c r="Y13" s="93" t="s">
        <v>177</v>
      </c>
      <c r="Z13" s="93" t="s">
        <v>527</v>
      </c>
      <c r="AA13" s="93" t="s">
        <v>106</v>
      </c>
      <c r="AB13" s="93" t="s">
        <v>106</v>
      </c>
      <c r="AC13" s="93" t="s">
        <v>885</v>
      </c>
      <c r="AD13" s="93" t="s">
        <v>886</v>
      </c>
      <c r="AE13" s="93" t="s">
        <v>887</v>
      </c>
      <c r="AF13" s="93" t="s">
        <v>887</v>
      </c>
      <c r="AG13" s="93">
        <v>1278</v>
      </c>
      <c r="AH13" s="93" t="s">
        <v>888</v>
      </c>
      <c r="AI13" s="93" t="s">
        <v>888</v>
      </c>
      <c r="AJ13" s="93" t="s">
        <v>889</v>
      </c>
      <c r="AK13" s="93">
        <v>1</v>
      </c>
      <c r="AL13" s="93">
        <v>65</v>
      </c>
      <c r="AM13" s="93" t="s">
        <v>890</v>
      </c>
      <c r="AN13" s="93">
        <v>1302</v>
      </c>
      <c r="AO13" s="93" t="s">
        <v>121</v>
      </c>
      <c r="AU13" s="93">
        <f t="shared" si="1"/>
        <v>0</v>
      </c>
      <c r="AV13" s="93" t="s">
        <v>891</v>
      </c>
      <c r="AW13" s="14" t="e">
        <f t="shared" si="2"/>
        <v>#DIV/0!</v>
      </c>
      <c r="AX13" s="14" t="e">
        <f t="shared" si="3"/>
        <v>#DIV/0!</v>
      </c>
      <c r="AY13" s="14" t="e">
        <f t="shared" si="4"/>
        <v>#DIV/0!</v>
      </c>
      <c r="AZ13" s="93" t="e">
        <f t="shared" si="5"/>
        <v>#DIV/0!</v>
      </c>
      <c r="BA13" s="93" t="s">
        <v>892</v>
      </c>
      <c r="BB13" s="93" t="s">
        <v>893</v>
      </c>
      <c r="BC13" s="93" t="s">
        <v>894</v>
      </c>
      <c r="BD13" s="93" t="s">
        <v>895</v>
      </c>
      <c r="BE13" s="93" t="s">
        <v>1212</v>
      </c>
      <c r="BF13" s="94" t="s">
        <v>1209</v>
      </c>
      <c r="BG13" s="94" t="s">
        <v>1697</v>
      </c>
      <c r="BP13" s="93">
        <v>1</v>
      </c>
      <c r="CS13" s="93" t="s">
        <v>528</v>
      </c>
      <c r="CT13" s="93">
        <v>5.0999999999999996</v>
      </c>
      <c r="CU13" s="93">
        <v>3.1</v>
      </c>
      <c r="CV13" s="93">
        <v>8.4</v>
      </c>
      <c r="CW13" s="93" t="s">
        <v>158</v>
      </c>
      <c r="CX13" s="93" t="s">
        <v>82</v>
      </c>
      <c r="CY13" s="93" t="s">
        <v>528</v>
      </c>
      <c r="CZ13" s="45">
        <v>5.0999999999999996</v>
      </c>
      <c r="DA13" s="45">
        <v>3.1</v>
      </c>
      <c r="DB13" s="45">
        <v>8.4</v>
      </c>
      <c r="DC13" s="69" t="s">
        <v>158</v>
      </c>
      <c r="DE13" s="49">
        <v>5.0999999999999996</v>
      </c>
      <c r="DF13" s="49">
        <v>3.1</v>
      </c>
      <c r="DG13" s="49">
        <v>8.4</v>
      </c>
      <c r="DI13" s="66">
        <f t="shared" si="6"/>
        <v>1.9999999999999996</v>
      </c>
      <c r="DJ13" s="45">
        <f t="shared" si="7"/>
        <v>3.3000000000000007</v>
      </c>
      <c r="DK13" s="45">
        <f t="shared" si="8"/>
        <v>1.62924053973028</v>
      </c>
      <c r="DL13" s="93">
        <f t="shared" si="9"/>
        <v>1.1314021114911006</v>
      </c>
      <c r="DM13" s="93">
        <f t="shared" si="10"/>
        <v>2.1282317058492679</v>
      </c>
    </row>
    <row r="14" spans="1:117" ht="21" customHeight="1" x14ac:dyDescent="0.35">
      <c r="A14" s="93">
        <v>7</v>
      </c>
      <c r="B14" s="93">
        <v>9</v>
      </c>
      <c r="C14" s="45" t="s">
        <v>522</v>
      </c>
      <c r="D14" s="45" t="str">
        <f t="shared" si="0"/>
        <v>Baggett et al (2013)</v>
      </c>
      <c r="E14" s="93" t="s">
        <v>523</v>
      </c>
      <c r="F14" s="93" t="s">
        <v>882</v>
      </c>
      <c r="G14" s="93">
        <v>2013</v>
      </c>
      <c r="H14" s="93" t="s">
        <v>505</v>
      </c>
      <c r="I14" s="93">
        <v>15</v>
      </c>
      <c r="J14" s="93" t="s">
        <v>883</v>
      </c>
      <c r="K14" s="93" t="s">
        <v>95</v>
      </c>
      <c r="L14" s="93" t="s">
        <v>65</v>
      </c>
      <c r="M14" s="93" t="s">
        <v>96</v>
      </c>
      <c r="N14" s="93" t="s">
        <v>97</v>
      </c>
      <c r="O14" s="93" t="s">
        <v>399</v>
      </c>
      <c r="P14" s="93" t="s">
        <v>119</v>
      </c>
      <c r="Q14" s="93" t="s">
        <v>524</v>
      </c>
      <c r="R14" s="93" t="s">
        <v>101</v>
      </c>
      <c r="S14" s="93">
        <v>999</v>
      </c>
      <c r="T14" s="93" t="s">
        <v>525</v>
      </c>
      <c r="U14" s="93" t="s">
        <v>72</v>
      </c>
      <c r="V14" s="93" t="s">
        <v>526</v>
      </c>
      <c r="W14" s="93" t="s">
        <v>884</v>
      </c>
      <c r="X14" s="93" t="s">
        <v>177</v>
      </c>
      <c r="Y14" s="93" t="s">
        <v>177</v>
      </c>
      <c r="Z14" s="93" t="s">
        <v>527</v>
      </c>
      <c r="AA14" s="93" t="s">
        <v>106</v>
      </c>
      <c r="AB14" s="93" t="s">
        <v>106</v>
      </c>
      <c r="AC14" s="93" t="s">
        <v>885</v>
      </c>
      <c r="AD14" s="93" t="s">
        <v>886</v>
      </c>
      <c r="AE14" s="93" t="s">
        <v>887</v>
      </c>
      <c r="AF14" s="93" t="s">
        <v>887</v>
      </c>
      <c r="AG14" s="93">
        <v>1278</v>
      </c>
      <c r="AH14" s="93" t="s">
        <v>888</v>
      </c>
      <c r="AI14" s="93" t="s">
        <v>888</v>
      </c>
      <c r="AJ14" s="93" t="s">
        <v>889</v>
      </c>
      <c r="AK14" s="93">
        <v>1</v>
      </c>
      <c r="AL14" s="93">
        <v>65</v>
      </c>
      <c r="AM14" s="93" t="s">
        <v>890</v>
      </c>
      <c r="AN14" s="93">
        <v>1302</v>
      </c>
      <c r="AO14" s="93" t="s">
        <v>121</v>
      </c>
      <c r="AU14" s="93">
        <f t="shared" si="1"/>
        <v>0</v>
      </c>
      <c r="AV14" s="93" t="s">
        <v>891</v>
      </c>
      <c r="AW14" s="14" t="e">
        <f t="shared" si="2"/>
        <v>#DIV/0!</v>
      </c>
      <c r="AX14" s="14" t="e">
        <f t="shared" si="3"/>
        <v>#DIV/0!</v>
      </c>
      <c r="AY14" s="14" t="e">
        <f t="shared" si="4"/>
        <v>#DIV/0!</v>
      </c>
      <c r="AZ14" s="93" t="e">
        <f t="shared" si="5"/>
        <v>#DIV/0!</v>
      </c>
      <c r="BA14" s="93" t="s">
        <v>892</v>
      </c>
      <c r="BB14" s="93" t="s">
        <v>893</v>
      </c>
      <c r="BC14" s="93" t="s">
        <v>894</v>
      </c>
      <c r="BD14" s="93" t="s">
        <v>895</v>
      </c>
      <c r="BE14" s="93" t="s">
        <v>1213</v>
      </c>
      <c r="BF14" s="94" t="s">
        <v>1209</v>
      </c>
      <c r="BG14" s="94" t="s">
        <v>1697</v>
      </c>
      <c r="BP14" s="93">
        <v>1</v>
      </c>
      <c r="CS14" s="93" t="s">
        <v>528</v>
      </c>
      <c r="CT14" s="93">
        <v>3.5</v>
      </c>
      <c r="CU14" s="93">
        <v>2.8</v>
      </c>
      <c r="CV14" s="93">
        <v>4.3</v>
      </c>
      <c r="CW14" s="93" t="s">
        <v>158</v>
      </c>
      <c r="CX14" s="93" t="s">
        <v>82</v>
      </c>
      <c r="CY14" s="93" t="s">
        <v>528</v>
      </c>
      <c r="CZ14" s="45">
        <v>3.5</v>
      </c>
      <c r="DA14" s="45">
        <v>2.8</v>
      </c>
      <c r="DB14" s="45">
        <v>4.3</v>
      </c>
      <c r="DC14" s="69" t="s">
        <v>158</v>
      </c>
      <c r="DE14" s="49">
        <v>3.5</v>
      </c>
      <c r="DF14" s="49">
        <v>2.8</v>
      </c>
      <c r="DG14" s="49">
        <v>4.3</v>
      </c>
      <c r="DI14" s="66">
        <f t="shared" si="6"/>
        <v>0.70000000000000018</v>
      </c>
      <c r="DJ14" s="45">
        <f t="shared" si="7"/>
        <v>0.79999999999999982</v>
      </c>
      <c r="DK14" s="45">
        <f t="shared" si="8"/>
        <v>1.2527629684953681</v>
      </c>
      <c r="DL14" s="93">
        <f t="shared" si="9"/>
        <v>1.0296194171811581</v>
      </c>
      <c r="DM14" s="93">
        <f t="shared" si="10"/>
        <v>1.4586150226995167</v>
      </c>
    </row>
    <row r="15" spans="1:117" ht="21" customHeight="1" x14ac:dyDescent="0.35">
      <c r="A15" s="93">
        <v>7</v>
      </c>
      <c r="B15" s="93">
        <v>10</v>
      </c>
      <c r="C15" s="45" t="s">
        <v>522</v>
      </c>
      <c r="D15" s="45" t="str">
        <f t="shared" si="0"/>
        <v>Baggett et al (2013)</v>
      </c>
      <c r="E15" s="93" t="s">
        <v>523</v>
      </c>
      <c r="F15" s="93" t="s">
        <v>882</v>
      </c>
      <c r="G15" s="93">
        <v>2013</v>
      </c>
      <c r="H15" s="93" t="s">
        <v>505</v>
      </c>
      <c r="I15" s="93">
        <v>15</v>
      </c>
      <c r="J15" s="93" t="s">
        <v>883</v>
      </c>
      <c r="K15" s="93" t="s">
        <v>95</v>
      </c>
      <c r="L15" s="93" t="s">
        <v>65</v>
      </c>
      <c r="M15" s="93" t="s">
        <v>96</v>
      </c>
      <c r="N15" s="93" t="s">
        <v>97</v>
      </c>
      <c r="O15" s="93" t="s">
        <v>399</v>
      </c>
      <c r="P15" s="93" t="s">
        <v>119</v>
      </c>
      <c r="Q15" s="93" t="s">
        <v>524</v>
      </c>
      <c r="R15" s="93" t="s">
        <v>101</v>
      </c>
      <c r="S15" s="93">
        <v>999</v>
      </c>
      <c r="T15" s="93" t="s">
        <v>525</v>
      </c>
      <c r="U15" s="93" t="s">
        <v>72</v>
      </c>
      <c r="V15" s="93" t="s">
        <v>526</v>
      </c>
      <c r="W15" s="93" t="s">
        <v>884</v>
      </c>
      <c r="X15" s="93" t="s">
        <v>177</v>
      </c>
      <c r="Y15" s="93" t="s">
        <v>177</v>
      </c>
      <c r="Z15" s="93" t="s">
        <v>527</v>
      </c>
      <c r="AA15" s="93" t="s">
        <v>106</v>
      </c>
      <c r="AB15" s="93" t="s">
        <v>106</v>
      </c>
      <c r="AC15" s="93" t="s">
        <v>885</v>
      </c>
      <c r="AD15" s="93" t="s">
        <v>886</v>
      </c>
      <c r="AE15" s="93" t="s">
        <v>887</v>
      </c>
      <c r="AF15" s="93" t="s">
        <v>887</v>
      </c>
      <c r="AG15" s="93">
        <v>1278</v>
      </c>
      <c r="AH15" s="93" t="s">
        <v>888</v>
      </c>
      <c r="AI15" s="93" t="s">
        <v>888</v>
      </c>
      <c r="AJ15" s="93" t="s">
        <v>889</v>
      </c>
      <c r="AK15" s="93">
        <v>1</v>
      </c>
      <c r="AL15" s="93">
        <v>65</v>
      </c>
      <c r="AM15" s="93" t="s">
        <v>890</v>
      </c>
      <c r="AN15" s="93">
        <v>1302</v>
      </c>
      <c r="AO15" s="93" t="s">
        <v>121</v>
      </c>
      <c r="AU15" s="93">
        <f t="shared" si="1"/>
        <v>0</v>
      </c>
      <c r="AV15" s="93" t="s">
        <v>891</v>
      </c>
      <c r="AW15" s="14" t="e">
        <f t="shared" si="2"/>
        <v>#DIV/0!</v>
      </c>
      <c r="AX15" s="14" t="e">
        <f t="shared" si="3"/>
        <v>#DIV/0!</v>
      </c>
      <c r="AY15" s="14" t="e">
        <f t="shared" si="4"/>
        <v>#DIV/0!</v>
      </c>
      <c r="AZ15" s="93" t="e">
        <f t="shared" si="5"/>
        <v>#DIV/0!</v>
      </c>
      <c r="BA15" s="93" t="s">
        <v>892</v>
      </c>
      <c r="BB15" s="93" t="s">
        <v>893</v>
      </c>
      <c r="BC15" s="93" t="s">
        <v>894</v>
      </c>
      <c r="BD15" s="93" t="s">
        <v>895</v>
      </c>
      <c r="BE15" s="93" t="s">
        <v>1214</v>
      </c>
      <c r="BF15" s="94" t="s">
        <v>1209</v>
      </c>
      <c r="BG15" s="94" t="s">
        <v>1697</v>
      </c>
      <c r="BP15" s="93">
        <v>1</v>
      </c>
      <c r="CS15" s="93" t="s">
        <v>528</v>
      </c>
      <c r="CT15" s="93">
        <v>1.4</v>
      </c>
      <c r="CU15" s="93">
        <v>0.9</v>
      </c>
      <c r="CV15" s="93">
        <v>2.1</v>
      </c>
      <c r="CW15" s="93" t="s">
        <v>158</v>
      </c>
      <c r="CX15" s="93" t="s">
        <v>82</v>
      </c>
      <c r="CY15" s="93" t="s">
        <v>528</v>
      </c>
      <c r="CZ15" s="45">
        <v>1.4</v>
      </c>
      <c r="DA15" s="45">
        <v>0.9</v>
      </c>
      <c r="DB15" s="45">
        <v>2.1</v>
      </c>
      <c r="DC15" s="69" t="s">
        <v>158</v>
      </c>
      <c r="DE15" s="49">
        <v>1.4</v>
      </c>
      <c r="DF15" s="49">
        <v>0.9</v>
      </c>
      <c r="DG15" s="49">
        <v>2.1</v>
      </c>
      <c r="DI15" s="66">
        <f t="shared" si="6"/>
        <v>0.49999999999999989</v>
      </c>
      <c r="DJ15" s="45">
        <f t="shared" si="7"/>
        <v>0.70000000000000018</v>
      </c>
      <c r="DK15" s="45">
        <f t="shared" si="8"/>
        <v>0.33647223662121289</v>
      </c>
      <c r="DL15" s="93">
        <f t="shared" si="9"/>
        <v>-0.10536051565782628</v>
      </c>
      <c r="DM15" s="93">
        <f t="shared" si="10"/>
        <v>0.74193734472937733</v>
      </c>
    </row>
    <row r="16" spans="1:117" ht="21" customHeight="1" x14ac:dyDescent="0.35">
      <c r="A16" s="93">
        <v>7</v>
      </c>
      <c r="B16" s="93">
        <v>1</v>
      </c>
      <c r="C16" s="45" t="s">
        <v>522</v>
      </c>
      <c r="D16" s="45" t="str">
        <f t="shared" si="0"/>
        <v>Baggett et al (2013)</v>
      </c>
      <c r="E16" s="93" t="s">
        <v>523</v>
      </c>
      <c r="F16" s="93" t="s">
        <v>882</v>
      </c>
      <c r="G16" s="93">
        <v>2013</v>
      </c>
      <c r="H16" s="93" t="s">
        <v>505</v>
      </c>
      <c r="I16" s="93">
        <v>15</v>
      </c>
      <c r="J16" s="93" t="s">
        <v>883</v>
      </c>
      <c r="K16" s="93" t="s">
        <v>95</v>
      </c>
      <c r="L16" s="93" t="s">
        <v>65</v>
      </c>
      <c r="M16" s="93" t="s">
        <v>96</v>
      </c>
      <c r="N16" s="93" t="s">
        <v>97</v>
      </c>
      <c r="O16" s="93" t="s">
        <v>399</v>
      </c>
      <c r="P16" s="93" t="s">
        <v>119</v>
      </c>
      <c r="Q16" s="93" t="s">
        <v>524</v>
      </c>
      <c r="R16" s="93" t="s">
        <v>101</v>
      </c>
      <c r="S16" s="93">
        <v>999</v>
      </c>
      <c r="T16" s="93" t="s">
        <v>525</v>
      </c>
      <c r="U16" s="93" t="s">
        <v>72</v>
      </c>
      <c r="V16" s="93" t="s">
        <v>526</v>
      </c>
      <c r="W16" s="93" t="s">
        <v>884</v>
      </c>
      <c r="X16" s="93" t="s">
        <v>177</v>
      </c>
      <c r="Y16" s="93" t="s">
        <v>177</v>
      </c>
      <c r="Z16" s="93" t="s">
        <v>527</v>
      </c>
      <c r="AA16" s="93" t="s">
        <v>106</v>
      </c>
      <c r="AB16" s="93" t="s">
        <v>106</v>
      </c>
      <c r="AC16" s="93" t="s">
        <v>885</v>
      </c>
      <c r="AD16" s="93" t="s">
        <v>886</v>
      </c>
      <c r="AE16" s="93" t="s">
        <v>887</v>
      </c>
      <c r="AF16" s="93" t="s">
        <v>887</v>
      </c>
      <c r="AG16" s="93">
        <v>1278</v>
      </c>
      <c r="AH16" s="93" t="s">
        <v>888</v>
      </c>
      <c r="AI16" s="93" t="s">
        <v>888</v>
      </c>
      <c r="AJ16" s="93" t="s">
        <v>889</v>
      </c>
      <c r="AK16" s="93">
        <v>1</v>
      </c>
      <c r="AL16" s="93">
        <v>65</v>
      </c>
      <c r="AM16" s="93" t="s">
        <v>890</v>
      </c>
      <c r="AN16" s="93">
        <v>1302</v>
      </c>
      <c r="AO16" s="93" t="s">
        <v>121</v>
      </c>
      <c r="AU16" s="93">
        <f t="shared" si="1"/>
        <v>0</v>
      </c>
      <c r="AV16" s="93" t="s">
        <v>891</v>
      </c>
      <c r="AW16" s="14" t="e">
        <f t="shared" si="2"/>
        <v>#DIV/0!</v>
      </c>
      <c r="AX16" s="14" t="e">
        <f t="shared" si="3"/>
        <v>#DIV/0!</v>
      </c>
      <c r="AY16" s="14" t="e">
        <f t="shared" si="4"/>
        <v>#DIV/0!</v>
      </c>
      <c r="AZ16" s="93" t="e">
        <f t="shared" si="5"/>
        <v>#DIV/0!</v>
      </c>
      <c r="BA16" s="93" t="s">
        <v>892</v>
      </c>
      <c r="BB16" s="93" t="s">
        <v>893</v>
      </c>
      <c r="BC16" s="93" t="s">
        <v>894</v>
      </c>
      <c r="BD16" s="93" t="s">
        <v>895</v>
      </c>
      <c r="BE16" s="93" t="s">
        <v>896</v>
      </c>
      <c r="BF16" s="94" t="s">
        <v>897</v>
      </c>
      <c r="BG16" s="94" t="s">
        <v>1703</v>
      </c>
      <c r="BP16" s="93">
        <v>1</v>
      </c>
      <c r="CS16" s="93" t="s">
        <v>528</v>
      </c>
      <c r="CT16" s="93">
        <v>9.6999999999999993</v>
      </c>
      <c r="CU16" s="93">
        <v>2.9</v>
      </c>
      <c r="CV16" s="93">
        <v>32.4</v>
      </c>
      <c r="CW16" s="93" t="s">
        <v>158</v>
      </c>
      <c r="CX16" s="93" t="s">
        <v>82</v>
      </c>
      <c r="CY16" s="93" t="s">
        <v>528</v>
      </c>
      <c r="CZ16" s="45">
        <v>9.6999999999999993</v>
      </c>
      <c r="DA16" s="45">
        <v>2.9</v>
      </c>
      <c r="DB16" s="45">
        <v>32.4</v>
      </c>
      <c r="DC16" s="69" t="s">
        <v>158</v>
      </c>
      <c r="DE16" s="49">
        <v>9.6999999999999993</v>
      </c>
      <c r="DF16" s="49">
        <v>2.9</v>
      </c>
      <c r="DG16" s="49">
        <v>32.4</v>
      </c>
      <c r="DI16" s="66">
        <f t="shared" si="6"/>
        <v>6.7999999999999989</v>
      </c>
      <c r="DJ16" s="45">
        <f t="shared" si="7"/>
        <v>22.7</v>
      </c>
      <c r="DK16" s="45">
        <f t="shared" si="8"/>
        <v>2.2721258855093369</v>
      </c>
      <c r="DL16" s="93">
        <f t="shared" si="9"/>
        <v>1.0647107369924282</v>
      </c>
      <c r="DM16" s="93">
        <f t="shared" si="10"/>
        <v>3.4781584227982836</v>
      </c>
    </row>
    <row r="17" spans="1:117" ht="21" customHeight="1" x14ac:dyDescent="0.35">
      <c r="A17" s="93">
        <v>7</v>
      </c>
      <c r="B17" s="93">
        <v>2</v>
      </c>
      <c r="C17" s="45" t="s">
        <v>522</v>
      </c>
      <c r="D17" s="45" t="str">
        <f t="shared" si="0"/>
        <v>Baggett et al (2013)</v>
      </c>
      <c r="E17" s="93" t="s">
        <v>523</v>
      </c>
      <c r="F17" s="93" t="s">
        <v>882</v>
      </c>
      <c r="G17" s="93">
        <v>2013</v>
      </c>
      <c r="H17" s="93" t="s">
        <v>505</v>
      </c>
      <c r="I17" s="93">
        <v>15</v>
      </c>
      <c r="J17" s="93" t="s">
        <v>883</v>
      </c>
      <c r="K17" s="93" t="s">
        <v>95</v>
      </c>
      <c r="L17" s="93" t="s">
        <v>65</v>
      </c>
      <c r="M17" s="93" t="s">
        <v>96</v>
      </c>
      <c r="N17" s="93" t="s">
        <v>97</v>
      </c>
      <c r="O17" s="93" t="s">
        <v>399</v>
      </c>
      <c r="P17" s="93" t="s">
        <v>119</v>
      </c>
      <c r="Q17" s="93" t="s">
        <v>524</v>
      </c>
      <c r="R17" s="93" t="s">
        <v>101</v>
      </c>
      <c r="S17" s="93">
        <v>999</v>
      </c>
      <c r="T17" s="93" t="s">
        <v>525</v>
      </c>
      <c r="U17" s="93" t="s">
        <v>72</v>
      </c>
      <c r="V17" s="93" t="s">
        <v>526</v>
      </c>
      <c r="W17" s="93" t="s">
        <v>884</v>
      </c>
      <c r="X17" s="93" t="s">
        <v>177</v>
      </c>
      <c r="Y17" s="93" t="s">
        <v>177</v>
      </c>
      <c r="Z17" s="93" t="s">
        <v>527</v>
      </c>
      <c r="AA17" s="93" t="s">
        <v>106</v>
      </c>
      <c r="AB17" s="93" t="s">
        <v>106</v>
      </c>
      <c r="AC17" s="93" t="s">
        <v>885</v>
      </c>
      <c r="AD17" s="93" t="s">
        <v>886</v>
      </c>
      <c r="AE17" s="93" t="s">
        <v>887</v>
      </c>
      <c r="AF17" s="93" t="s">
        <v>887</v>
      </c>
      <c r="AG17" s="93">
        <v>1278</v>
      </c>
      <c r="AH17" s="93" t="s">
        <v>888</v>
      </c>
      <c r="AI17" s="93" t="s">
        <v>888</v>
      </c>
      <c r="AJ17" s="93" t="s">
        <v>889</v>
      </c>
      <c r="AK17" s="93">
        <v>1</v>
      </c>
      <c r="AL17" s="93">
        <v>65</v>
      </c>
      <c r="AM17" s="93" t="s">
        <v>890</v>
      </c>
      <c r="AN17" s="93">
        <v>1302</v>
      </c>
      <c r="AO17" s="93" t="s">
        <v>121</v>
      </c>
      <c r="AU17" s="93">
        <f t="shared" si="1"/>
        <v>0</v>
      </c>
      <c r="AV17" s="93" t="s">
        <v>891</v>
      </c>
      <c r="AW17" s="14" t="e">
        <f t="shared" si="2"/>
        <v>#DIV/0!</v>
      </c>
      <c r="AX17" s="14" t="e">
        <f t="shared" si="3"/>
        <v>#DIV/0!</v>
      </c>
      <c r="AY17" s="14" t="e">
        <f t="shared" si="4"/>
        <v>#DIV/0!</v>
      </c>
      <c r="AZ17" s="93" t="e">
        <f t="shared" si="5"/>
        <v>#DIV/0!</v>
      </c>
      <c r="BA17" s="93" t="s">
        <v>892</v>
      </c>
      <c r="BB17" s="93" t="s">
        <v>893</v>
      </c>
      <c r="BC17" s="93" t="s">
        <v>894</v>
      </c>
      <c r="BD17" s="93" t="s">
        <v>895</v>
      </c>
      <c r="BE17" s="93" t="s">
        <v>898</v>
      </c>
      <c r="BF17" s="94" t="s">
        <v>897</v>
      </c>
      <c r="BG17" s="94" t="s">
        <v>1703</v>
      </c>
      <c r="BP17" s="93">
        <v>1</v>
      </c>
      <c r="CS17" s="93" t="s">
        <v>528</v>
      </c>
      <c r="CT17" s="93">
        <v>18</v>
      </c>
      <c r="CU17" s="93">
        <v>6.1</v>
      </c>
      <c r="CV17" s="93">
        <v>52.5</v>
      </c>
      <c r="CW17" s="93" t="s">
        <v>158</v>
      </c>
      <c r="CX17" s="93" t="s">
        <v>82</v>
      </c>
      <c r="CY17" s="93" t="s">
        <v>528</v>
      </c>
      <c r="CZ17" s="45">
        <v>18</v>
      </c>
      <c r="DA17" s="45">
        <v>6.1</v>
      </c>
      <c r="DB17" s="45">
        <v>52.5</v>
      </c>
      <c r="DC17" s="69" t="s">
        <v>158</v>
      </c>
      <c r="DE17" s="49">
        <v>18</v>
      </c>
      <c r="DF17" s="49">
        <v>6.1</v>
      </c>
      <c r="DG17" s="49">
        <v>52.5</v>
      </c>
      <c r="DI17" s="66">
        <f t="shared" si="6"/>
        <v>11.9</v>
      </c>
      <c r="DJ17" s="45">
        <f t="shared" si="7"/>
        <v>34.5</v>
      </c>
      <c r="DK17" s="45">
        <f t="shared" si="8"/>
        <v>2.8903717578961645</v>
      </c>
      <c r="DL17" s="93">
        <f t="shared" si="9"/>
        <v>1.8082887711792655</v>
      </c>
      <c r="DM17" s="93">
        <f t="shared" si="10"/>
        <v>3.9608131695975781</v>
      </c>
    </row>
    <row r="18" spans="1:117" ht="21" customHeight="1" x14ac:dyDescent="0.35">
      <c r="A18" s="93">
        <v>7</v>
      </c>
      <c r="B18" s="93">
        <v>3</v>
      </c>
      <c r="C18" s="45" t="s">
        <v>522</v>
      </c>
      <c r="D18" s="45" t="str">
        <f t="shared" si="0"/>
        <v>Baggett et al (2013)</v>
      </c>
      <c r="E18" s="93" t="s">
        <v>523</v>
      </c>
      <c r="F18" s="93" t="s">
        <v>882</v>
      </c>
      <c r="G18" s="93">
        <v>2013</v>
      </c>
      <c r="H18" s="93" t="s">
        <v>505</v>
      </c>
      <c r="I18" s="93">
        <v>15</v>
      </c>
      <c r="J18" s="93" t="s">
        <v>883</v>
      </c>
      <c r="K18" s="93" t="s">
        <v>95</v>
      </c>
      <c r="L18" s="93" t="s">
        <v>65</v>
      </c>
      <c r="M18" s="93" t="s">
        <v>96</v>
      </c>
      <c r="N18" s="93" t="s">
        <v>97</v>
      </c>
      <c r="O18" s="93" t="s">
        <v>399</v>
      </c>
      <c r="P18" s="93" t="s">
        <v>119</v>
      </c>
      <c r="Q18" s="93" t="s">
        <v>524</v>
      </c>
      <c r="R18" s="93" t="s">
        <v>101</v>
      </c>
      <c r="S18" s="93">
        <v>999</v>
      </c>
      <c r="T18" s="93" t="s">
        <v>525</v>
      </c>
      <c r="U18" s="93" t="s">
        <v>72</v>
      </c>
      <c r="V18" s="93" t="s">
        <v>526</v>
      </c>
      <c r="W18" s="93" t="s">
        <v>884</v>
      </c>
      <c r="X18" s="93" t="s">
        <v>177</v>
      </c>
      <c r="Y18" s="93" t="s">
        <v>177</v>
      </c>
      <c r="Z18" s="93" t="s">
        <v>527</v>
      </c>
      <c r="AA18" s="93" t="s">
        <v>106</v>
      </c>
      <c r="AB18" s="93" t="s">
        <v>106</v>
      </c>
      <c r="AC18" s="93" t="s">
        <v>885</v>
      </c>
      <c r="AD18" s="93" t="s">
        <v>886</v>
      </c>
      <c r="AE18" s="93" t="s">
        <v>887</v>
      </c>
      <c r="AF18" s="93" t="s">
        <v>887</v>
      </c>
      <c r="AG18" s="93">
        <v>1278</v>
      </c>
      <c r="AH18" s="93" t="s">
        <v>888</v>
      </c>
      <c r="AI18" s="93" t="s">
        <v>888</v>
      </c>
      <c r="AJ18" s="93" t="s">
        <v>889</v>
      </c>
      <c r="AK18" s="93">
        <v>1</v>
      </c>
      <c r="AL18" s="93">
        <v>65</v>
      </c>
      <c r="AM18" s="93" t="s">
        <v>890</v>
      </c>
      <c r="AN18" s="93">
        <v>1302</v>
      </c>
      <c r="AO18" s="93" t="s">
        <v>121</v>
      </c>
      <c r="AU18" s="93">
        <f t="shared" si="1"/>
        <v>0</v>
      </c>
      <c r="AV18" s="93" t="s">
        <v>891</v>
      </c>
      <c r="AW18" s="14" t="e">
        <f t="shared" si="2"/>
        <v>#DIV/0!</v>
      </c>
      <c r="AX18" s="14" t="e">
        <f t="shared" si="3"/>
        <v>#DIV/0!</v>
      </c>
      <c r="AY18" s="14" t="e">
        <f t="shared" si="4"/>
        <v>#DIV/0!</v>
      </c>
      <c r="AZ18" s="93" t="e">
        <f t="shared" si="5"/>
        <v>#DIV/0!</v>
      </c>
      <c r="BA18" s="93" t="s">
        <v>892</v>
      </c>
      <c r="BB18" s="93" t="s">
        <v>893</v>
      </c>
      <c r="BC18" s="93" t="s">
        <v>894</v>
      </c>
      <c r="BD18" s="93" t="s">
        <v>895</v>
      </c>
      <c r="BE18" s="93" t="s">
        <v>899</v>
      </c>
      <c r="BF18" s="94" t="s">
        <v>897</v>
      </c>
      <c r="BG18" s="94" t="s">
        <v>1703</v>
      </c>
      <c r="BP18" s="93">
        <v>1</v>
      </c>
      <c r="CS18" s="93" t="s">
        <v>528</v>
      </c>
      <c r="CT18" s="93">
        <v>17.3</v>
      </c>
      <c r="CU18" s="93">
        <v>10.1</v>
      </c>
      <c r="CV18" s="93">
        <v>29.8</v>
      </c>
      <c r="CW18" s="93" t="s">
        <v>158</v>
      </c>
      <c r="CX18" s="93" t="s">
        <v>82</v>
      </c>
      <c r="CY18" s="93" t="s">
        <v>528</v>
      </c>
      <c r="CZ18" s="45">
        <v>17.3</v>
      </c>
      <c r="DA18" s="45">
        <v>10.1</v>
      </c>
      <c r="DB18" s="45">
        <v>29.8</v>
      </c>
      <c r="DC18" s="69" t="s">
        <v>158</v>
      </c>
      <c r="DE18" s="49">
        <v>17.3</v>
      </c>
      <c r="DF18" s="49">
        <v>10.1</v>
      </c>
      <c r="DG18" s="49">
        <v>29.8</v>
      </c>
      <c r="DI18" s="66">
        <f t="shared" si="6"/>
        <v>7.2000000000000011</v>
      </c>
      <c r="DJ18" s="45">
        <f t="shared" si="7"/>
        <v>12.5</v>
      </c>
      <c r="DK18" s="45">
        <f t="shared" si="8"/>
        <v>2.8507065015037334</v>
      </c>
      <c r="DL18" s="93">
        <f t="shared" si="9"/>
        <v>2.3125354238472138</v>
      </c>
      <c r="DM18" s="93">
        <f t="shared" si="10"/>
        <v>3.3945083935113587</v>
      </c>
    </row>
    <row r="19" spans="1:117" ht="21" customHeight="1" x14ac:dyDescent="0.35">
      <c r="A19" s="93">
        <v>7</v>
      </c>
      <c r="B19" s="93">
        <v>18</v>
      </c>
      <c r="C19" s="45" t="s">
        <v>522</v>
      </c>
      <c r="D19" s="45" t="str">
        <f t="shared" si="0"/>
        <v>Baggett et al (2013)</v>
      </c>
      <c r="E19" s="93" t="s">
        <v>523</v>
      </c>
      <c r="F19" s="93" t="s">
        <v>882</v>
      </c>
      <c r="G19" s="93">
        <v>2013</v>
      </c>
      <c r="H19" s="93" t="s">
        <v>505</v>
      </c>
      <c r="I19" s="93">
        <v>15</v>
      </c>
      <c r="J19" s="93" t="s">
        <v>883</v>
      </c>
      <c r="K19" s="93" t="s">
        <v>95</v>
      </c>
      <c r="L19" s="93" t="s">
        <v>65</v>
      </c>
      <c r="M19" s="93" t="s">
        <v>96</v>
      </c>
      <c r="N19" s="93" t="s">
        <v>97</v>
      </c>
      <c r="O19" s="93" t="s">
        <v>399</v>
      </c>
      <c r="P19" s="93" t="s">
        <v>119</v>
      </c>
      <c r="Q19" s="93" t="s">
        <v>524</v>
      </c>
      <c r="R19" s="93" t="s">
        <v>101</v>
      </c>
      <c r="S19" s="93">
        <v>999</v>
      </c>
      <c r="T19" s="93" t="s">
        <v>525</v>
      </c>
      <c r="U19" s="93" t="s">
        <v>72</v>
      </c>
      <c r="V19" s="93" t="s">
        <v>526</v>
      </c>
      <c r="W19" s="93" t="s">
        <v>884</v>
      </c>
      <c r="X19" s="93" t="s">
        <v>177</v>
      </c>
      <c r="Y19" s="93" t="s">
        <v>177</v>
      </c>
      <c r="Z19" s="93" t="s">
        <v>527</v>
      </c>
      <c r="AA19" s="93" t="s">
        <v>106</v>
      </c>
      <c r="AB19" s="93" t="s">
        <v>106</v>
      </c>
      <c r="AC19" s="93" t="s">
        <v>885</v>
      </c>
      <c r="AD19" s="93" t="s">
        <v>886</v>
      </c>
      <c r="AE19" s="93" t="s">
        <v>887</v>
      </c>
      <c r="AF19" s="93" t="s">
        <v>887</v>
      </c>
      <c r="AG19" s="93">
        <v>1278</v>
      </c>
      <c r="AH19" s="93" t="s">
        <v>888</v>
      </c>
      <c r="AI19" s="93" t="s">
        <v>888</v>
      </c>
      <c r="AJ19" s="93" t="s">
        <v>889</v>
      </c>
      <c r="AK19" s="93">
        <v>1</v>
      </c>
      <c r="AL19" s="93">
        <v>65</v>
      </c>
      <c r="AM19" s="93" t="s">
        <v>890</v>
      </c>
      <c r="AN19" s="93">
        <v>1302</v>
      </c>
      <c r="AO19" s="93" t="s">
        <v>121</v>
      </c>
      <c r="AU19" s="93">
        <f t="shared" si="1"/>
        <v>0</v>
      </c>
      <c r="AV19" s="93" t="s">
        <v>891</v>
      </c>
      <c r="AW19" s="14" t="e">
        <f t="shared" si="2"/>
        <v>#DIV/0!</v>
      </c>
      <c r="AX19" s="14" t="e">
        <f t="shared" si="3"/>
        <v>#DIV/0!</v>
      </c>
      <c r="AY19" s="14" t="e">
        <f t="shared" si="4"/>
        <v>#DIV/0!</v>
      </c>
      <c r="AZ19" s="93" t="e">
        <f t="shared" si="5"/>
        <v>#DIV/0!</v>
      </c>
      <c r="BA19" s="93" t="s">
        <v>892</v>
      </c>
      <c r="BB19" s="93" t="s">
        <v>893</v>
      </c>
      <c r="BC19" s="93" t="s">
        <v>894</v>
      </c>
      <c r="BD19" s="93" t="s">
        <v>895</v>
      </c>
      <c r="BE19" s="93" t="s">
        <v>1567</v>
      </c>
      <c r="BF19" s="94" t="s">
        <v>1568</v>
      </c>
      <c r="BG19" s="94" t="s">
        <v>1701</v>
      </c>
      <c r="BP19" s="93">
        <v>1</v>
      </c>
      <c r="CS19" s="93" t="s">
        <v>528</v>
      </c>
      <c r="CT19" s="93">
        <v>22.1</v>
      </c>
      <c r="CU19" s="93">
        <v>14</v>
      </c>
      <c r="CV19" s="93">
        <v>34.9</v>
      </c>
      <c r="CW19" s="93" t="s">
        <v>158</v>
      </c>
      <c r="CX19" s="93" t="s">
        <v>82</v>
      </c>
      <c r="CY19" s="93" t="s">
        <v>528</v>
      </c>
      <c r="CZ19" s="45">
        <v>22.1</v>
      </c>
      <c r="DA19" s="45">
        <v>14</v>
      </c>
      <c r="DB19" s="45">
        <v>34.9</v>
      </c>
      <c r="DC19" s="69" t="s">
        <v>158</v>
      </c>
      <c r="DE19" s="49">
        <v>22.1</v>
      </c>
      <c r="DF19" s="49">
        <v>14</v>
      </c>
      <c r="DG19" s="49">
        <v>34.9</v>
      </c>
      <c r="DI19" s="66">
        <f t="shared" si="6"/>
        <v>8.1000000000000014</v>
      </c>
      <c r="DJ19" s="45">
        <f t="shared" si="7"/>
        <v>12.799999999999997</v>
      </c>
      <c r="DK19" s="45">
        <f t="shared" si="8"/>
        <v>3.095577608523707</v>
      </c>
      <c r="DL19" s="93">
        <f t="shared" si="9"/>
        <v>2.6390573296152584</v>
      </c>
      <c r="DM19" s="93">
        <f t="shared" si="10"/>
        <v>3.5524868292083815</v>
      </c>
    </row>
    <row r="20" spans="1:117" ht="21" customHeight="1" x14ac:dyDescent="0.35">
      <c r="A20" s="93">
        <v>7</v>
      </c>
      <c r="B20" s="93">
        <v>19</v>
      </c>
      <c r="C20" s="45" t="s">
        <v>522</v>
      </c>
      <c r="D20" s="45" t="str">
        <f t="shared" si="0"/>
        <v>Baggett et al (2013)</v>
      </c>
      <c r="E20" s="93" t="s">
        <v>523</v>
      </c>
      <c r="F20" s="93" t="s">
        <v>882</v>
      </c>
      <c r="G20" s="93">
        <v>2013</v>
      </c>
      <c r="H20" s="93" t="s">
        <v>505</v>
      </c>
      <c r="I20" s="93">
        <v>15</v>
      </c>
      <c r="J20" s="93" t="s">
        <v>883</v>
      </c>
      <c r="K20" s="93" t="s">
        <v>95</v>
      </c>
      <c r="L20" s="93" t="s">
        <v>65</v>
      </c>
      <c r="M20" s="93" t="s">
        <v>96</v>
      </c>
      <c r="N20" s="93" t="s">
        <v>97</v>
      </c>
      <c r="O20" s="93" t="s">
        <v>399</v>
      </c>
      <c r="P20" s="93" t="s">
        <v>119</v>
      </c>
      <c r="Q20" s="93" t="s">
        <v>524</v>
      </c>
      <c r="R20" s="93" t="s">
        <v>101</v>
      </c>
      <c r="S20" s="93">
        <v>999</v>
      </c>
      <c r="T20" s="93" t="s">
        <v>525</v>
      </c>
      <c r="U20" s="93" t="s">
        <v>72</v>
      </c>
      <c r="V20" s="93" t="s">
        <v>526</v>
      </c>
      <c r="W20" s="93" t="s">
        <v>884</v>
      </c>
      <c r="X20" s="93" t="s">
        <v>177</v>
      </c>
      <c r="Y20" s="93" t="s">
        <v>177</v>
      </c>
      <c r="Z20" s="93" t="s">
        <v>527</v>
      </c>
      <c r="AA20" s="93" t="s">
        <v>106</v>
      </c>
      <c r="AB20" s="93" t="s">
        <v>106</v>
      </c>
      <c r="AC20" s="93" t="s">
        <v>885</v>
      </c>
      <c r="AD20" s="93" t="s">
        <v>886</v>
      </c>
      <c r="AE20" s="93" t="s">
        <v>887</v>
      </c>
      <c r="AF20" s="93" t="s">
        <v>887</v>
      </c>
      <c r="AG20" s="93">
        <v>1278</v>
      </c>
      <c r="AH20" s="93" t="s">
        <v>888</v>
      </c>
      <c r="AI20" s="93" t="s">
        <v>888</v>
      </c>
      <c r="AJ20" s="93" t="s">
        <v>889</v>
      </c>
      <c r="AK20" s="93">
        <v>1</v>
      </c>
      <c r="AL20" s="93">
        <v>65</v>
      </c>
      <c r="AM20" s="93" t="s">
        <v>890</v>
      </c>
      <c r="AN20" s="93">
        <v>1302</v>
      </c>
      <c r="AO20" s="93" t="s">
        <v>121</v>
      </c>
      <c r="AU20" s="93">
        <f t="shared" si="1"/>
        <v>0</v>
      </c>
      <c r="AV20" s="93" t="s">
        <v>891</v>
      </c>
      <c r="AW20" s="14" t="e">
        <f t="shared" si="2"/>
        <v>#DIV/0!</v>
      </c>
      <c r="AX20" s="14" t="e">
        <f t="shared" si="3"/>
        <v>#DIV/0!</v>
      </c>
      <c r="AY20" s="14" t="e">
        <f t="shared" si="4"/>
        <v>#DIV/0!</v>
      </c>
      <c r="AZ20" s="93" t="e">
        <f t="shared" si="5"/>
        <v>#DIV/0!</v>
      </c>
      <c r="BA20" s="93" t="s">
        <v>892</v>
      </c>
      <c r="BB20" s="93" t="s">
        <v>893</v>
      </c>
      <c r="BC20" s="93" t="s">
        <v>894</v>
      </c>
      <c r="BD20" s="93" t="s">
        <v>895</v>
      </c>
      <c r="BE20" s="93" t="s">
        <v>1569</v>
      </c>
      <c r="BF20" s="94" t="s">
        <v>1568</v>
      </c>
      <c r="BG20" s="94" t="s">
        <v>1701</v>
      </c>
      <c r="BP20" s="93">
        <v>1</v>
      </c>
      <c r="CS20" s="93" t="s">
        <v>528</v>
      </c>
      <c r="CT20" s="93">
        <v>19.600000000000001</v>
      </c>
      <c r="CU20" s="93">
        <v>14.6</v>
      </c>
      <c r="CV20" s="93">
        <v>26.4</v>
      </c>
      <c r="CW20" s="93" t="s">
        <v>158</v>
      </c>
      <c r="CX20" s="93" t="s">
        <v>82</v>
      </c>
      <c r="CY20" s="93" t="s">
        <v>528</v>
      </c>
      <c r="CZ20" s="45">
        <v>19.600000000000001</v>
      </c>
      <c r="DA20" s="45">
        <v>14.6</v>
      </c>
      <c r="DB20" s="45">
        <v>26.4</v>
      </c>
      <c r="DC20" s="69" t="s">
        <v>158</v>
      </c>
      <c r="DE20" s="49">
        <v>19.600000000000001</v>
      </c>
      <c r="DF20" s="49">
        <v>14.6</v>
      </c>
      <c r="DG20" s="49">
        <v>26.4</v>
      </c>
      <c r="DI20" s="66">
        <f t="shared" si="6"/>
        <v>5.0000000000000018</v>
      </c>
      <c r="DJ20" s="45">
        <f t="shared" si="7"/>
        <v>6.7999999999999972</v>
      </c>
      <c r="DK20" s="45">
        <f t="shared" si="8"/>
        <v>2.9755295662364718</v>
      </c>
      <c r="DL20" s="93">
        <f t="shared" si="9"/>
        <v>2.6810215287142909</v>
      </c>
      <c r="DM20" s="93">
        <f t="shared" si="10"/>
        <v>3.2733640101522705</v>
      </c>
    </row>
    <row r="21" spans="1:117" ht="21" customHeight="1" x14ac:dyDescent="0.35">
      <c r="A21" s="93">
        <v>7</v>
      </c>
      <c r="B21" s="93">
        <v>20</v>
      </c>
      <c r="C21" s="45" t="s">
        <v>522</v>
      </c>
      <c r="D21" s="45" t="str">
        <f t="shared" si="0"/>
        <v>Baggett et al (2013)</v>
      </c>
      <c r="E21" s="93" t="s">
        <v>523</v>
      </c>
      <c r="F21" s="93" t="s">
        <v>882</v>
      </c>
      <c r="G21" s="93">
        <v>2013</v>
      </c>
      <c r="H21" s="93" t="s">
        <v>505</v>
      </c>
      <c r="I21" s="93">
        <v>15</v>
      </c>
      <c r="J21" s="93" t="s">
        <v>883</v>
      </c>
      <c r="K21" s="93" t="s">
        <v>95</v>
      </c>
      <c r="L21" s="93" t="s">
        <v>65</v>
      </c>
      <c r="M21" s="93" t="s">
        <v>96</v>
      </c>
      <c r="N21" s="93" t="s">
        <v>97</v>
      </c>
      <c r="O21" s="93" t="s">
        <v>399</v>
      </c>
      <c r="P21" s="93" t="s">
        <v>119</v>
      </c>
      <c r="Q21" s="93" t="s">
        <v>524</v>
      </c>
      <c r="R21" s="93" t="s">
        <v>101</v>
      </c>
      <c r="S21" s="93">
        <v>999</v>
      </c>
      <c r="T21" s="93" t="s">
        <v>525</v>
      </c>
      <c r="U21" s="93" t="s">
        <v>72</v>
      </c>
      <c r="V21" s="93" t="s">
        <v>526</v>
      </c>
      <c r="W21" s="93" t="s">
        <v>884</v>
      </c>
      <c r="X21" s="93" t="s">
        <v>177</v>
      </c>
      <c r="Y21" s="93" t="s">
        <v>177</v>
      </c>
      <c r="Z21" s="93" t="s">
        <v>527</v>
      </c>
      <c r="AA21" s="93" t="s">
        <v>106</v>
      </c>
      <c r="AB21" s="93" t="s">
        <v>106</v>
      </c>
      <c r="AC21" s="93" t="s">
        <v>885</v>
      </c>
      <c r="AD21" s="93" t="s">
        <v>886</v>
      </c>
      <c r="AE21" s="93" t="s">
        <v>887</v>
      </c>
      <c r="AF21" s="93" t="s">
        <v>887</v>
      </c>
      <c r="AG21" s="93">
        <v>1278</v>
      </c>
      <c r="AH21" s="93" t="s">
        <v>888</v>
      </c>
      <c r="AI21" s="93" t="s">
        <v>888</v>
      </c>
      <c r="AJ21" s="93" t="s">
        <v>889</v>
      </c>
      <c r="AK21" s="93">
        <v>1</v>
      </c>
      <c r="AL21" s="93">
        <v>65</v>
      </c>
      <c r="AM21" s="93" t="s">
        <v>890</v>
      </c>
      <c r="AN21" s="93">
        <v>1302</v>
      </c>
      <c r="AO21" s="93" t="s">
        <v>121</v>
      </c>
      <c r="AU21" s="93">
        <f t="shared" si="1"/>
        <v>0</v>
      </c>
      <c r="AV21" s="93" t="s">
        <v>891</v>
      </c>
      <c r="AW21" s="14" t="e">
        <f t="shared" si="2"/>
        <v>#DIV/0!</v>
      </c>
      <c r="AX21" s="14" t="e">
        <f t="shared" si="3"/>
        <v>#DIV/0!</v>
      </c>
      <c r="AY21" s="14" t="e">
        <f t="shared" si="4"/>
        <v>#DIV/0!</v>
      </c>
      <c r="AZ21" s="93" t="e">
        <f t="shared" si="5"/>
        <v>#DIV/0!</v>
      </c>
      <c r="BA21" s="93" t="s">
        <v>892</v>
      </c>
      <c r="BB21" s="93" t="s">
        <v>893</v>
      </c>
      <c r="BC21" s="93" t="s">
        <v>894</v>
      </c>
      <c r="BD21" s="93" t="s">
        <v>895</v>
      </c>
      <c r="BE21" s="93" t="s">
        <v>1570</v>
      </c>
      <c r="BF21" s="94" t="s">
        <v>1568</v>
      </c>
      <c r="BG21" s="94" t="s">
        <v>1701</v>
      </c>
      <c r="BP21" s="93">
        <v>1</v>
      </c>
      <c r="CS21" s="93" t="s">
        <v>528</v>
      </c>
      <c r="CT21" s="93">
        <v>33</v>
      </c>
      <c r="CU21" s="93">
        <v>13.08</v>
      </c>
      <c r="CV21" s="93">
        <v>83.7</v>
      </c>
      <c r="CW21" s="93" t="s">
        <v>158</v>
      </c>
      <c r="CX21" s="93" t="s">
        <v>82</v>
      </c>
      <c r="CY21" s="93" t="s">
        <v>528</v>
      </c>
      <c r="CZ21" s="45">
        <v>33</v>
      </c>
      <c r="DA21" s="45">
        <v>13.08</v>
      </c>
      <c r="DB21" s="45">
        <v>83.7</v>
      </c>
      <c r="DC21" s="69" t="s">
        <v>158</v>
      </c>
      <c r="DE21" s="49">
        <v>33</v>
      </c>
      <c r="DF21" s="49">
        <v>13.08</v>
      </c>
      <c r="DG21" s="49">
        <v>83.7</v>
      </c>
      <c r="DI21" s="66">
        <f t="shared" si="6"/>
        <v>19.920000000000002</v>
      </c>
      <c r="DJ21" s="45">
        <f t="shared" si="7"/>
        <v>50.7</v>
      </c>
      <c r="DK21" s="45">
        <f t="shared" si="8"/>
        <v>3.4965075614664802</v>
      </c>
      <c r="DL21" s="93">
        <f t="shared" si="9"/>
        <v>2.5710843460290524</v>
      </c>
      <c r="DM21" s="93">
        <f t="shared" si="10"/>
        <v>4.4272389774954295</v>
      </c>
    </row>
    <row r="22" spans="1:117" ht="21" customHeight="1" x14ac:dyDescent="0.35">
      <c r="A22" s="93">
        <v>7</v>
      </c>
      <c r="B22" s="93">
        <v>11</v>
      </c>
      <c r="C22" s="45" t="s">
        <v>522</v>
      </c>
      <c r="D22" s="45" t="str">
        <f t="shared" si="0"/>
        <v>Baggett et al (2013)</v>
      </c>
      <c r="E22" s="93" t="s">
        <v>523</v>
      </c>
      <c r="F22" s="93" t="s">
        <v>882</v>
      </c>
      <c r="G22" s="93">
        <v>2013</v>
      </c>
      <c r="H22" s="93" t="s">
        <v>505</v>
      </c>
      <c r="I22" s="93">
        <v>15</v>
      </c>
      <c r="J22" s="93" t="s">
        <v>883</v>
      </c>
      <c r="K22" s="93" t="s">
        <v>95</v>
      </c>
      <c r="L22" s="93" t="s">
        <v>65</v>
      </c>
      <c r="M22" s="93" t="s">
        <v>96</v>
      </c>
      <c r="N22" s="93" t="s">
        <v>97</v>
      </c>
      <c r="O22" s="93" t="s">
        <v>399</v>
      </c>
      <c r="P22" s="93" t="s">
        <v>119</v>
      </c>
      <c r="Q22" s="93" t="s">
        <v>524</v>
      </c>
      <c r="R22" s="93" t="s">
        <v>101</v>
      </c>
      <c r="S22" s="93">
        <v>999</v>
      </c>
      <c r="T22" s="93" t="s">
        <v>525</v>
      </c>
      <c r="U22" s="93" t="s">
        <v>72</v>
      </c>
      <c r="V22" s="93" t="s">
        <v>526</v>
      </c>
      <c r="W22" s="93" t="s">
        <v>884</v>
      </c>
      <c r="X22" s="93" t="s">
        <v>177</v>
      </c>
      <c r="Y22" s="93" t="s">
        <v>177</v>
      </c>
      <c r="Z22" s="93" t="s">
        <v>527</v>
      </c>
      <c r="AA22" s="93" t="s">
        <v>106</v>
      </c>
      <c r="AB22" s="93" t="s">
        <v>106</v>
      </c>
      <c r="AC22" s="93" t="s">
        <v>885</v>
      </c>
      <c r="AD22" s="93" t="s">
        <v>886</v>
      </c>
      <c r="AE22" s="93" t="s">
        <v>887</v>
      </c>
      <c r="AF22" s="93" t="s">
        <v>887</v>
      </c>
      <c r="AG22" s="93">
        <v>1278</v>
      </c>
      <c r="AH22" s="93" t="s">
        <v>888</v>
      </c>
      <c r="AI22" s="93" t="s">
        <v>888</v>
      </c>
      <c r="AJ22" s="93" t="s">
        <v>889</v>
      </c>
      <c r="AK22" s="93">
        <v>1</v>
      </c>
      <c r="AL22" s="93">
        <v>65</v>
      </c>
      <c r="AM22" s="93" t="s">
        <v>890</v>
      </c>
      <c r="AN22" s="93">
        <v>1302</v>
      </c>
      <c r="AO22" s="93" t="s">
        <v>121</v>
      </c>
      <c r="AU22" s="93">
        <f t="shared" si="1"/>
        <v>0</v>
      </c>
      <c r="AV22" s="93" t="s">
        <v>891</v>
      </c>
      <c r="AW22" s="14" t="e">
        <f t="shared" si="2"/>
        <v>#DIV/0!</v>
      </c>
      <c r="AX22" s="14" t="e">
        <f t="shared" si="3"/>
        <v>#DIV/0!</v>
      </c>
      <c r="AY22" s="14" t="e">
        <f t="shared" si="4"/>
        <v>#DIV/0!</v>
      </c>
      <c r="AZ22" s="93" t="e">
        <f t="shared" si="5"/>
        <v>#DIV/0!</v>
      </c>
      <c r="BA22" s="93" t="s">
        <v>892</v>
      </c>
      <c r="BB22" s="93" t="s">
        <v>893</v>
      </c>
      <c r="BC22" s="93" t="s">
        <v>894</v>
      </c>
      <c r="BD22" s="93" t="s">
        <v>895</v>
      </c>
      <c r="BE22" s="93" t="s">
        <v>1070</v>
      </c>
      <c r="BF22" s="94" t="s">
        <v>1071</v>
      </c>
      <c r="BG22" s="94" t="s">
        <v>1703</v>
      </c>
      <c r="BP22" s="93">
        <v>1</v>
      </c>
      <c r="CS22" s="93" t="s">
        <v>528</v>
      </c>
      <c r="CT22" s="93">
        <v>1.1000000000000001</v>
      </c>
      <c r="CU22" s="93">
        <v>0.3</v>
      </c>
      <c r="CV22" s="93">
        <v>5</v>
      </c>
      <c r="CW22" s="93" t="s">
        <v>158</v>
      </c>
      <c r="CX22" s="93" t="s">
        <v>82</v>
      </c>
      <c r="CY22" s="93" t="s">
        <v>528</v>
      </c>
      <c r="CZ22" s="45">
        <v>1.1000000000000001</v>
      </c>
      <c r="DA22" s="45">
        <v>0.3</v>
      </c>
      <c r="DB22" s="45">
        <v>5</v>
      </c>
      <c r="DC22" s="69" t="s">
        <v>158</v>
      </c>
      <c r="DE22" s="49">
        <v>1.1000000000000001</v>
      </c>
      <c r="DF22" s="49">
        <v>0.3</v>
      </c>
      <c r="DG22" s="49">
        <v>5</v>
      </c>
      <c r="DI22" s="66">
        <f t="shared" si="6"/>
        <v>0.8</v>
      </c>
      <c r="DJ22" s="45">
        <f t="shared" si="7"/>
        <v>3.9</v>
      </c>
      <c r="DK22" s="45">
        <f t="shared" si="8"/>
        <v>9.5310179804324935E-2</v>
      </c>
      <c r="DL22" s="93">
        <f t="shared" si="9"/>
        <v>-1.2039728043259361</v>
      </c>
      <c r="DM22" s="93">
        <f t="shared" si="10"/>
        <v>1.6094379124341003</v>
      </c>
    </row>
    <row r="23" spans="1:117" ht="21" customHeight="1" x14ac:dyDescent="0.35">
      <c r="A23" s="93">
        <v>7</v>
      </c>
      <c r="B23" s="93">
        <v>21</v>
      </c>
      <c r="C23" s="45" t="s">
        <v>522</v>
      </c>
      <c r="D23" s="45" t="str">
        <f t="shared" si="0"/>
        <v>Baggett et al (2013)</v>
      </c>
      <c r="E23" s="93" t="s">
        <v>523</v>
      </c>
      <c r="F23" s="93" t="s">
        <v>882</v>
      </c>
      <c r="G23" s="93">
        <v>2013</v>
      </c>
      <c r="H23" s="93" t="s">
        <v>505</v>
      </c>
      <c r="I23" s="93">
        <v>15</v>
      </c>
      <c r="J23" s="93" t="s">
        <v>883</v>
      </c>
      <c r="K23" s="93" t="s">
        <v>95</v>
      </c>
      <c r="L23" s="93" t="s">
        <v>65</v>
      </c>
      <c r="M23" s="93" t="s">
        <v>96</v>
      </c>
      <c r="N23" s="93" t="s">
        <v>97</v>
      </c>
      <c r="O23" s="93" t="s">
        <v>399</v>
      </c>
      <c r="P23" s="93" t="s">
        <v>119</v>
      </c>
      <c r="Q23" s="93" t="s">
        <v>524</v>
      </c>
      <c r="R23" s="93" t="s">
        <v>101</v>
      </c>
      <c r="S23" s="93">
        <v>999</v>
      </c>
      <c r="T23" s="93" t="s">
        <v>525</v>
      </c>
      <c r="U23" s="93" t="s">
        <v>72</v>
      </c>
      <c r="V23" s="93" t="s">
        <v>526</v>
      </c>
      <c r="W23" s="93" t="s">
        <v>884</v>
      </c>
      <c r="X23" s="93" t="s">
        <v>177</v>
      </c>
      <c r="Y23" s="93" t="s">
        <v>177</v>
      </c>
      <c r="Z23" s="93" t="s">
        <v>527</v>
      </c>
      <c r="AA23" s="93" t="s">
        <v>106</v>
      </c>
      <c r="AB23" s="93" t="s">
        <v>106</v>
      </c>
      <c r="AC23" s="93" t="s">
        <v>885</v>
      </c>
      <c r="AD23" s="93" t="s">
        <v>886</v>
      </c>
      <c r="AE23" s="93" t="s">
        <v>887</v>
      </c>
      <c r="AF23" s="93" t="s">
        <v>887</v>
      </c>
      <c r="AG23" s="93">
        <v>1278</v>
      </c>
      <c r="AH23" s="93" t="s">
        <v>888</v>
      </c>
      <c r="AI23" s="93" t="s">
        <v>888</v>
      </c>
      <c r="AJ23" s="93" t="s">
        <v>889</v>
      </c>
      <c r="AK23" s="93">
        <v>1</v>
      </c>
      <c r="AL23" s="93">
        <v>65</v>
      </c>
      <c r="AM23" s="93" t="s">
        <v>890</v>
      </c>
      <c r="AN23" s="93">
        <v>1302</v>
      </c>
      <c r="AO23" s="93" t="s">
        <v>121</v>
      </c>
      <c r="AU23" s="93">
        <f t="shared" si="1"/>
        <v>0</v>
      </c>
      <c r="AV23" s="93" t="s">
        <v>891</v>
      </c>
      <c r="AW23" s="14" t="e">
        <f t="shared" si="2"/>
        <v>#DIV/0!</v>
      </c>
      <c r="AX23" s="14" t="e">
        <f t="shared" si="3"/>
        <v>#DIV/0!</v>
      </c>
      <c r="AY23" s="14" t="e">
        <f t="shared" si="4"/>
        <v>#DIV/0!</v>
      </c>
      <c r="AZ23" s="93" t="e">
        <f t="shared" si="5"/>
        <v>#DIV/0!</v>
      </c>
      <c r="BA23" s="93" t="s">
        <v>892</v>
      </c>
      <c r="BB23" s="93" t="s">
        <v>893</v>
      </c>
      <c r="BC23" s="93" t="s">
        <v>894</v>
      </c>
      <c r="BD23" s="93" t="s">
        <v>895</v>
      </c>
      <c r="BE23" s="93" t="s">
        <v>1428</v>
      </c>
      <c r="BF23" s="94" t="s">
        <v>1429</v>
      </c>
      <c r="BG23" s="94" t="s">
        <v>1361</v>
      </c>
      <c r="BP23" s="93">
        <v>1</v>
      </c>
      <c r="CS23" s="93" t="s">
        <v>528</v>
      </c>
      <c r="CT23" s="93">
        <v>7.1</v>
      </c>
      <c r="CU23" s="93">
        <v>4.2</v>
      </c>
      <c r="CV23" s="93">
        <v>11.8</v>
      </c>
      <c r="CW23" s="93" t="s">
        <v>158</v>
      </c>
      <c r="CX23" s="93" t="s">
        <v>82</v>
      </c>
      <c r="CY23" s="93" t="s">
        <v>528</v>
      </c>
      <c r="CZ23" s="45">
        <v>7.1</v>
      </c>
      <c r="DA23" s="45">
        <v>4.2</v>
      </c>
      <c r="DB23" s="45">
        <v>11.8</v>
      </c>
      <c r="DC23" s="69" t="s">
        <v>158</v>
      </c>
      <c r="DE23" s="49">
        <v>7.1</v>
      </c>
      <c r="DF23" s="49">
        <v>4.2</v>
      </c>
      <c r="DG23" s="49">
        <v>11.8</v>
      </c>
      <c r="DI23" s="66">
        <f t="shared" si="6"/>
        <v>2.8999999999999995</v>
      </c>
      <c r="DJ23" s="45">
        <f t="shared" si="7"/>
        <v>4.7000000000000011</v>
      </c>
      <c r="DK23" s="45">
        <f t="shared" si="8"/>
        <v>1.9600947840472698</v>
      </c>
      <c r="DL23" s="93">
        <f t="shared" si="9"/>
        <v>1.4350845252893227</v>
      </c>
      <c r="DM23" s="93">
        <f t="shared" si="10"/>
        <v>2.4680995314716192</v>
      </c>
    </row>
    <row r="24" spans="1:117" ht="21" customHeight="1" x14ac:dyDescent="0.35">
      <c r="A24" s="93">
        <v>7</v>
      </c>
      <c r="B24" s="93">
        <v>12</v>
      </c>
      <c r="C24" s="45" t="s">
        <v>522</v>
      </c>
      <c r="D24" s="45" t="str">
        <f t="shared" si="0"/>
        <v>Baggett et al (2013)</v>
      </c>
      <c r="E24" s="93" t="s">
        <v>523</v>
      </c>
      <c r="F24" s="93" t="s">
        <v>882</v>
      </c>
      <c r="G24" s="93">
        <v>2013</v>
      </c>
      <c r="H24" s="93" t="s">
        <v>505</v>
      </c>
      <c r="I24" s="93">
        <v>15</v>
      </c>
      <c r="J24" s="93" t="s">
        <v>883</v>
      </c>
      <c r="K24" s="93" t="s">
        <v>95</v>
      </c>
      <c r="L24" s="93" t="s">
        <v>65</v>
      </c>
      <c r="M24" s="93" t="s">
        <v>96</v>
      </c>
      <c r="N24" s="93" t="s">
        <v>97</v>
      </c>
      <c r="O24" s="93" t="s">
        <v>399</v>
      </c>
      <c r="P24" s="93" t="s">
        <v>119</v>
      </c>
      <c r="Q24" s="93" t="s">
        <v>524</v>
      </c>
      <c r="R24" s="93" t="s">
        <v>101</v>
      </c>
      <c r="S24" s="93">
        <v>999</v>
      </c>
      <c r="T24" s="93" t="s">
        <v>525</v>
      </c>
      <c r="U24" s="93" t="s">
        <v>72</v>
      </c>
      <c r="V24" s="93" t="s">
        <v>526</v>
      </c>
      <c r="W24" s="93" t="s">
        <v>884</v>
      </c>
      <c r="X24" s="93" t="s">
        <v>177</v>
      </c>
      <c r="Y24" s="93" t="s">
        <v>177</v>
      </c>
      <c r="Z24" s="93" t="s">
        <v>527</v>
      </c>
      <c r="AA24" s="93" t="s">
        <v>106</v>
      </c>
      <c r="AB24" s="93" t="s">
        <v>106</v>
      </c>
      <c r="AC24" s="93" t="s">
        <v>885</v>
      </c>
      <c r="AD24" s="93" t="s">
        <v>886</v>
      </c>
      <c r="AE24" s="93" t="s">
        <v>887</v>
      </c>
      <c r="AF24" s="93" t="s">
        <v>887</v>
      </c>
      <c r="AG24" s="93">
        <v>1278</v>
      </c>
      <c r="AH24" s="93" t="s">
        <v>888</v>
      </c>
      <c r="AI24" s="93" t="s">
        <v>888</v>
      </c>
      <c r="AJ24" s="93" t="s">
        <v>889</v>
      </c>
      <c r="AK24" s="93">
        <v>1</v>
      </c>
      <c r="AL24" s="93">
        <v>65</v>
      </c>
      <c r="AM24" s="93" t="s">
        <v>890</v>
      </c>
      <c r="AN24" s="93">
        <v>1302</v>
      </c>
      <c r="AO24" s="93" t="s">
        <v>121</v>
      </c>
      <c r="AU24" s="93">
        <f t="shared" si="1"/>
        <v>0</v>
      </c>
      <c r="AV24" s="93" t="s">
        <v>891</v>
      </c>
      <c r="AW24" s="14" t="e">
        <f t="shared" si="2"/>
        <v>#DIV/0!</v>
      </c>
      <c r="AX24" s="14" t="e">
        <f t="shared" si="3"/>
        <v>#DIV/0!</v>
      </c>
      <c r="AY24" s="14" t="e">
        <f t="shared" si="4"/>
        <v>#DIV/0!</v>
      </c>
      <c r="AZ24" s="93" t="e">
        <f t="shared" si="5"/>
        <v>#DIV/0!</v>
      </c>
      <c r="BA24" s="93" t="s">
        <v>892</v>
      </c>
      <c r="BB24" s="93" t="s">
        <v>893</v>
      </c>
      <c r="BC24" s="93" t="s">
        <v>894</v>
      </c>
      <c r="BD24" s="93" t="s">
        <v>895</v>
      </c>
      <c r="BE24" s="93" t="s">
        <v>1330</v>
      </c>
      <c r="BG24" s="94" t="s">
        <v>1331</v>
      </c>
      <c r="BP24" s="93">
        <v>1</v>
      </c>
      <c r="CS24" s="93" t="s">
        <v>528</v>
      </c>
      <c r="CT24" s="93">
        <v>0.9</v>
      </c>
      <c r="CU24" s="93">
        <v>0.3</v>
      </c>
      <c r="CV24" s="93">
        <v>2.5</v>
      </c>
      <c r="CW24" s="93" t="s">
        <v>158</v>
      </c>
      <c r="CX24" s="93" t="s">
        <v>82</v>
      </c>
      <c r="CY24" s="93" t="s">
        <v>528</v>
      </c>
      <c r="CZ24" s="45">
        <v>0.9</v>
      </c>
      <c r="DA24" s="45">
        <v>0.3</v>
      </c>
      <c r="DB24" s="45">
        <v>2.5</v>
      </c>
      <c r="DC24" s="69" t="s">
        <v>158</v>
      </c>
      <c r="DE24" s="49">
        <v>0.9</v>
      </c>
      <c r="DF24" s="49">
        <v>0.3</v>
      </c>
      <c r="DG24" s="49">
        <v>2.5</v>
      </c>
      <c r="DI24" s="66">
        <f t="shared" si="6"/>
        <v>0.60000000000000009</v>
      </c>
      <c r="DJ24" s="45">
        <f t="shared" si="7"/>
        <v>1.6</v>
      </c>
      <c r="DK24" s="45">
        <f t="shared" si="8"/>
        <v>-0.10536051565782628</v>
      </c>
      <c r="DL24" s="93">
        <f t="shared" si="9"/>
        <v>-1.2039728043259361</v>
      </c>
      <c r="DM24" s="93">
        <f t="shared" si="10"/>
        <v>0.91629073187415511</v>
      </c>
    </row>
    <row r="25" spans="1:117" ht="21" customHeight="1" x14ac:dyDescent="0.35">
      <c r="A25" s="93">
        <v>7</v>
      </c>
      <c r="B25" s="93">
        <v>13</v>
      </c>
      <c r="C25" s="45" t="s">
        <v>522</v>
      </c>
      <c r="D25" s="45" t="str">
        <f t="shared" si="0"/>
        <v>Baggett et al (2013)</v>
      </c>
      <c r="E25" s="93" t="s">
        <v>523</v>
      </c>
      <c r="F25" s="93" t="s">
        <v>882</v>
      </c>
      <c r="G25" s="93">
        <v>2013</v>
      </c>
      <c r="H25" s="93" t="s">
        <v>505</v>
      </c>
      <c r="I25" s="93">
        <v>15</v>
      </c>
      <c r="J25" s="93" t="s">
        <v>883</v>
      </c>
      <c r="K25" s="93" t="s">
        <v>95</v>
      </c>
      <c r="L25" s="93" t="s">
        <v>65</v>
      </c>
      <c r="M25" s="93" t="s">
        <v>96</v>
      </c>
      <c r="N25" s="93" t="s">
        <v>97</v>
      </c>
      <c r="O25" s="93" t="s">
        <v>399</v>
      </c>
      <c r="P25" s="93" t="s">
        <v>119</v>
      </c>
      <c r="Q25" s="93" t="s">
        <v>524</v>
      </c>
      <c r="R25" s="93" t="s">
        <v>101</v>
      </c>
      <c r="S25" s="93">
        <v>999</v>
      </c>
      <c r="T25" s="93" t="s">
        <v>525</v>
      </c>
      <c r="U25" s="93" t="s">
        <v>72</v>
      </c>
      <c r="V25" s="93" t="s">
        <v>526</v>
      </c>
      <c r="W25" s="93" t="s">
        <v>884</v>
      </c>
      <c r="X25" s="93" t="s">
        <v>177</v>
      </c>
      <c r="Y25" s="93" t="s">
        <v>177</v>
      </c>
      <c r="Z25" s="93" t="s">
        <v>527</v>
      </c>
      <c r="AA25" s="93" t="s">
        <v>106</v>
      </c>
      <c r="AB25" s="93" t="s">
        <v>106</v>
      </c>
      <c r="AC25" s="93" t="s">
        <v>885</v>
      </c>
      <c r="AD25" s="93" t="s">
        <v>886</v>
      </c>
      <c r="AE25" s="93" t="s">
        <v>887</v>
      </c>
      <c r="AF25" s="93" t="s">
        <v>887</v>
      </c>
      <c r="AG25" s="93">
        <v>1278</v>
      </c>
      <c r="AH25" s="93" t="s">
        <v>888</v>
      </c>
      <c r="AI25" s="93" t="s">
        <v>888</v>
      </c>
      <c r="AJ25" s="93" t="s">
        <v>889</v>
      </c>
      <c r="AK25" s="93">
        <v>1</v>
      </c>
      <c r="AL25" s="93">
        <v>65</v>
      </c>
      <c r="AM25" s="93" t="s">
        <v>890</v>
      </c>
      <c r="AN25" s="93">
        <v>1302</v>
      </c>
      <c r="AO25" s="93" t="s">
        <v>121</v>
      </c>
      <c r="AU25" s="93">
        <f t="shared" si="1"/>
        <v>0</v>
      </c>
      <c r="AV25" s="93" t="s">
        <v>891</v>
      </c>
      <c r="AW25" s="14" t="e">
        <f t="shared" si="2"/>
        <v>#DIV/0!</v>
      </c>
      <c r="AX25" s="14" t="e">
        <f t="shared" si="3"/>
        <v>#DIV/0!</v>
      </c>
      <c r="AY25" s="14" t="e">
        <f t="shared" si="4"/>
        <v>#DIV/0!</v>
      </c>
      <c r="AZ25" s="93" t="e">
        <f t="shared" si="5"/>
        <v>#DIV/0!</v>
      </c>
      <c r="BA25" s="93" t="s">
        <v>892</v>
      </c>
      <c r="BB25" s="93" t="s">
        <v>893</v>
      </c>
      <c r="BC25" s="93" t="s">
        <v>894</v>
      </c>
      <c r="BD25" s="93" t="s">
        <v>895</v>
      </c>
      <c r="BE25" s="93" t="s">
        <v>1350</v>
      </c>
      <c r="BG25" s="94" t="s">
        <v>1699</v>
      </c>
      <c r="BP25" s="93">
        <v>1</v>
      </c>
      <c r="CS25" s="93" t="s">
        <v>528</v>
      </c>
      <c r="CT25" s="93">
        <v>5.8</v>
      </c>
      <c r="CU25" s="93">
        <v>1.5</v>
      </c>
      <c r="CV25" s="93">
        <v>22.1</v>
      </c>
      <c r="CW25" s="93" t="s">
        <v>158</v>
      </c>
      <c r="CX25" s="93" t="s">
        <v>82</v>
      </c>
      <c r="CY25" s="93" t="s">
        <v>528</v>
      </c>
      <c r="CZ25" s="45">
        <v>5.8</v>
      </c>
      <c r="DA25" s="45">
        <v>1.5</v>
      </c>
      <c r="DB25" s="45">
        <v>22.1</v>
      </c>
      <c r="DC25" s="69" t="s">
        <v>158</v>
      </c>
      <c r="DE25" s="49">
        <v>5.8</v>
      </c>
      <c r="DF25" s="49">
        <v>1.5</v>
      </c>
      <c r="DG25" s="49">
        <v>22.1</v>
      </c>
      <c r="DI25" s="66">
        <f t="shared" si="6"/>
        <v>4.3</v>
      </c>
      <c r="DJ25" s="45">
        <f t="shared" si="7"/>
        <v>16.3</v>
      </c>
      <c r="DK25" s="45">
        <f t="shared" si="8"/>
        <v>1.7578579175523736</v>
      </c>
      <c r="DL25" s="93">
        <f t="shared" si="9"/>
        <v>0.40546510810816438</v>
      </c>
      <c r="DM25" s="93">
        <f t="shared" si="10"/>
        <v>3.095577608523707</v>
      </c>
    </row>
    <row r="26" spans="1:117" ht="21" customHeight="1" x14ac:dyDescent="0.35">
      <c r="A26" s="93">
        <v>7</v>
      </c>
      <c r="B26" s="93">
        <v>25</v>
      </c>
      <c r="C26" s="45" t="s">
        <v>522</v>
      </c>
      <c r="D26" s="45" t="str">
        <f t="shared" si="0"/>
        <v>Baggett et al (2013)</v>
      </c>
      <c r="E26" s="93" t="s">
        <v>523</v>
      </c>
      <c r="F26" s="93" t="s">
        <v>882</v>
      </c>
      <c r="G26" s="93">
        <v>2013</v>
      </c>
      <c r="H26" s="93" t="s">
        <v>505</v>
      </c>
      <c r="I26" s="93">
        <v>15</v>
      </c>
      <c r="J26" s="93" t="s">
        <v>883</v>
      </c>
      <c r="K26" s="93" t="s">
        <v>95</v>
      </c>
      <c r="L26" s="93" t="s">
        <v>65</v>
      </c>
      <c r="M26" s="93" t="s">
        <v>96</v>
      </c>
      <c r="N26" s="93" t="s">
        <v>97</v>
      </c>
      <c r="O26" s="93" t="s">
        <v>399</v>
      </c>
      <c r="P26" s="93" t="s">
        <v>119</v>
      </c>
      <c r="Q26" s="93" t="s">
        <v>524</v>
      </c>
      <c r="R26" s="93" t="s">
        <v>101</v>
      </c>
      <c r="S26" s="93">
        <v>999</v>
      </c>
      <c r="T26" s="93" t="s">
        <v>525</v>
      </c>
      <c r="U26" s="93" t="s">
        <v>72</v>
      </c>
      <c r="V26" s="93" t="s">
        <v>526</v>
      </c>
      <c r="W26" s="93" t="s">
        <v>884</v>
      </c>
      <c r="X26" s="93" t="s">
        <v>177</v>
      </c>
      <c r="Y26" s="93" t="s">
        <v>177</v>
      </c>
      <c r="Z26" s="93" t="s">
        <v>527</v>
      </c>
      <c r="AA26" s="93" t="s">
        <v>106</v>
      </c>
      <c r="AB26" s="93" t="s">
        <v>106</v>
      </c>
      <c r="AC26" s="93" t="s">
        <v>885</v>
      </c>
      <c r="AD26" s="93" t="s">
        <v>886</v>
      </c>
      <c r="AE26" s="93" t="s">
        <v>887</v>
      </c>
      <c r="AF26" s="93" t="s">
        <v>887</v>
      </c>
      <c r="AG26" s="93">
        <v>1278</v>
      </c>
      <c r="AH26" s="93" t="s">
        <v>888</v>
      </c>
      <c r="AI26" s="93" t="s">
        <v>888</v>
      </c>
      <c r="AJ26" s="93" t="s">
        <v>889</v>
      </c>
      <c r="AK26" s="93">
        <v>1</v>
      </c>
      <c r="AL26" s="93">
        <v>65</v>
      </c>
      <c r="AM26" s="93" t="s">
        <v>890</v>
      </c>
      <c r="AN26" s="93">
        <v>1302</v>
      </c>
      <c r="AO26" s="93" t="s">
        <v>121</v>
      </c>
      <c r="AU26" s="93">
        <f t="shared" si="1"/>
        <v>0</v>
      </c>
      <c r="AV26" s="93" t="s">
        <v>891</v>
      </c>
      <c r="AW26" s="14" t="e">
        <f t="shared" si="2"/>
        <v>#DIV/0!</v>
      </c>
      <c r="AX26" s="14" t="e">
        <f t="shared" si="3"/>
        <v>#DIV/0!</v>
      </c>
      <c r="AY26" s="14" t="e">
        <f t="shared" si="4"/>
        <v>#DIV/0!</v>
      </c>
      <c r="AZ26" s="93" t="e">
        <f t="shared" si="5"/>
        <v>#DIV/0!</v>
      </c>
      <c r="BA26" s="93" t="s">
        <v>892</v>
      </c>
      <c r="BB26" s="93" t="s">
        <v>893</v>
      </c>
      <c r="BC26" s="93" t="s">
        <v>894</v>
      </c>
      <c r="BD26" s="93" t="s">
        <v>895</v>
      </c>
      <c r="BE26" s="93" t="s">
        <v>1573</v>
      </c>
      <c r="BG26" s="94" t="s">
        <v>1574</v>
      </c>
      <c r="BP26" s="93">
        <v>1</v>
      </c>
      <c r="CS26" s="93" t="s">
        <v>528</v>
      </c>
      <c r="CT26" s="93">
        <v>1.9</v>
      </c>
      <c r="CU26" s="93">
        <v>1.1000000000000001</v>
      </c>
      <c r="CV26" s="93">
        <v>3.1</v>
      </c>
      <c r="CW26" s="93" t="s">
        <v>158</v>
      </c>
      <c r="CX26" s="93" t="s">
        <v>82</v>
      </c>
      <c r="CY26" s="93" t="s">
        <v>528</v>
      </c>
      <c r="CZ26" s="45">
        <v>1.9</v>
      </c>
      <c r="DA26" s="45">
        <v>1.1000000000000001</v>
      </c>
      <c r="DB26" s="45">
        <v>3.1</v>
      </c>
      <c r="DC26" s="69" t="s">
        <v>158</v>
      </c>
      <c r="DE26" s="49">
        <v>1.9</v>
      </c>
      <c r="DF26" s="49">
        <v>1.1000000000000001</v>
      </c>
      <c r="DG26" s="49">
        <v>3.1</v>
      </c>
      <c r="DI26" s="66">
        <f t="shared" si="6"/>
        <v>0.79999999999999982</v>
      </c>
      <c r="DJ26" s="45">
        <f t="shared" si="7"/>
        <v>1.2000000000000002</v>
      </c>
      <c r="DK26" s="45">
        <f t="shared" si="8"/>
        <v>0.64185388617239469</v>
      </c>
      <c r="DL26" s="93">
        <f t="shared" si="9"/>
        <v>9.5310179804324935E-2</v>
      </c>
      <c r="DM26" s="93">
        <f t="shared" si="10"/>
        <v>1.1314021114911006</v>
      </c>
    </row>
    <row r="27" spans="1:117" ht="21" customHeight="1" x14ac:dyDescent="0.35">
      <c r="A27" s="93">
        <v>7</v>
      </c>
      <c r="B27" s="93">
        <v>26</v>
      </c>
      <c r="C27" s="45" t="s">
        <v>522</v>
      </c>
      <c r="D27" s="45" t="str">
        <f t="shared" si="0"/>
        <v>Baggett et al (2013)</v>
      </c>
      <c r="E27" s="93" t="s">
        <v>523</v>
      </c>
      <c r="F27" s="93" t="s">
        <v>882</v>
      </c>
      <c r="G27" s="93">
        <v>2013</v>
      </c>
      <c r="H27" s="93" t="s">
        <v>505</v>
      </c>
      <c r="I27" s="93">
        <v>15</v>
      </c>
      <c r="J27" s="93" t="s">
        <v>883</v>
      </c>
      <c r="K27" s="93" t="s">
        <v>95</v>
      </c>
      <c r="L27" s="93" t="s">
        <v>65</v>
      </c>
      <c r="M27" s="93" t="s">
        <v>96</v>
      </c>
      <c r="N27" s="93" t="s">
        <v>97</v>
      </c>
      <c r="O27" s="93" t="s">
        <v>399</v>
      </c>
      <c r="P27" s="93" t="s">
        <v>119</v>
      </c>
      <c r="Q27" s="93" t="s">
        <v>524</v>
      </c>
      <c r="R27" s="93" t="s">
        <v>101</v>
      </c>
      <c r="S27" s="93">
        <v>999</v>
      </c>
      <c r="T27" s="93" t="s">
        <v>525</v>
      </c>
      <c r="U27" s="93" t="s">
        <v>72</v>
      </c>
      <c r="V27" s="93" t="s">
        <v>526</v>
      </c>
      <c r="W27" s="93" t="s">
        <v>884</v>
      </c>
      <c r="X27" s="93" t="s">
        <v>177</v>
      </c>
      <c r="Y27" s="93" t="s">
        <v>177</v>
      </c>
      <c r="Z27" s="93" t="s">
        <v>527</v>
      </c>
      <c r="AA27" s="93" t="s">
        <v>106</v>
      </c>
      <c r="AB27" s="93" t="s">
        <v>106</v>
      </c>
      <c r="AC27" s="93" t="s">
        <v>885</v>
      </c>
      <c r="AD27" s="93" t="s">
        <v>886</v>
      </c>
      <c r="AE27" s="93" t="s">
        <v>887</v>
      </c>
      <c r="AF27" s="93" t="s">
        <v>887</v>
      </c>
      <c r="AG27" s="93">
        <v>1278</v>
      </c>
      <c r="AH27" s="93" t="s">
        <v>888</v>
      </c>
      <c r="AI27" s="93" t="s">
        <v>888</v>
      </c>
      <c r="AJ27" s="93" t="s">
        <v>889</v>
      </c>
      <c r="AK27" s="93">
        <v>1</v>
      </c>
      <c r="AL27" s="93">
        <v>65</v>
      </c>
      <c r="AM27" s="93" t="s">
        <v>890</v>
      </c>
      <c r="AN27" s="93">
        <v>1302</v>
      </c>
      <c r="AO27" s="93" t="s">
        <v>121</v>
      </c>
      <c r="AU27" s="93">
        <f t="shared" si="1"/>
        <v>0</v>
      </c>
      <c r="AV27" s="93" t="s">
        <v>891</v>
      </c>
      <c r="AW27" s="14" t="e">
        <f t="shared" si="2"/>
        <v>#DIV/0!</v>
      </c>
      <c r="AX27" s="14" t="e">
        <f t="shared" si="3"/>
        <v>#DIV/0!</v>
      </c>
      <c r="AY27" s="14" t="e">
        <f t="shared" si="4"/>
        <v>#DIV/0!</v>
      </c>
      <c r="AZ27" s="93" t="e">
        <f t="shared" si="5"/>
        <v>#DIV/0!</v>
      </c>
      <c r="BA27" s="93" t="s">
        <v>892</v>
      </c>
      <c r="BB27" s="93" t="s">
        <v>893</v>
      </c>
      <c r="BC27" s="93" t="s">
        <v>894</v>
      </c>
      <c r="BD27" s="93" t="s">
        <v>895</v>
      </c>
      <c r="BE27" s="93" t="s">
        <v>1575</v>
      </c>
      <c r="BG27" s="94" t="s">
        <v>1574</v>
      </c>
      <c r="BP27" s="93">
        <v>1</v>
      </c>
      <c r="CS27" s="93" t="s">
        <v>528</v>
      </c>
      <c r="CT27" s="93">
        <v>1.3</v>
      </c>
      <c r="CU27" s="93">
        <v>0.5</v>
      </c>
      <c r="CV27" s="93">
        <v>3</v>
      </c>
      <c r="CW27" s="93" t="s">
        <v>158</v>
      </c>
      <c r="CX27" s="93" t="s">
        <v>82</v>
      </c>
      <c r="CY27" s="93" t="s">
        <v>528</v>
      </c>
      <c r="CZ27" s="45">
        <v>1.3</v>
      </c>
      <c r="DA27" s="45">
        <v>0.5</v>
      </c>
      <c r="DB27" s="45">
        <v>3</v>
      </c>
      <c r="DC27" s="69" t="s">
        <v>158</v>
      </c>
      <c r="DE27" s="49">
        <v>1.3</v>
      </c>
      <c r="DF27" s="49">
        <v>0.5</v>
      </c>
      <c r="DG27" s="49">
        <v>3</v>
      </c>
      <c r="DI27" s="66">
        <f t="shared" si="6"/>
        <v>0.8</v>
      </c>
      <c r="DJ27" s="45">
        <f t="shared" si="7"/>
        <v>1.7</v>
      </c>
      <c r="DK27" s="45">
        <f t="shared" si="8"/>
        <v>0.26236426446749106</v>
      </c>
      <c r="DL27" s="93">
        <f t="shared" si="9"/>
        <v>-0.69314718055994529</v>
      </c>
      <c r="DM27" s="93">
        <f t="shared" si="10"/>
        <v>1.0986122886681098</v>
      </c>
    </row>
    <row r="28" spans="1:117" ht="21" customHeight="1" x14ac:dyDescent="0.35">
      <c r="A28" s="93">
        <v>7</v>
      </c>
      <c r="B28" s="93">
        <v>27</v>
      </c>
      <c r="C28" s="45" t="s">
        <v>522</v>
      </c>
      <c r="D28" s="45" t="str">
        <f t="shared" si="0"/>
        <v>Baggett et al (2013)</v>
      </c>
      <c r="E28" s="93" t="s">
        <v>523</v>
      </c>
      <c r="F28" s="93" t="s">
        <v>882</v>
      </c>
      <c r="G28" s="93">
        <v>2013</v>
      </c>
      <c r="H28" s="93" t="s">
        <v>505</v>
      </c>
      <c r="I28" s="93">
        <v>15</v>
      </c>
      <c r="J28" s="93" t="s">
        <v>883</v>
      </c>
      <c r="K28" s="93" t="s">
        <v>95</v>
      </c>
      <c r="L28" s="93" t="s">
        <v>65</v>
      </c>
      <c r="M28" s="93" t="s">
        <v>96</v>
      </c>
      <c r="N28" s="93" t="s">
        <v>97</v>
      </c>
      <c r="O28" s="93" t="s">
        <v>399</v>
      </c>
      <c r="P28" s="93" t="s">
        <v>119</v>
      </c>
      <c r="Q28" s="93" t="s">
        <v>524</v>
      </c>
      <c r="R28" s="93" t="s">
        <v>101</v>
      </c>
      <c r="S28" s="93">
        <v>999</v>
      </c>
      <c r="T28" s="93" t="s">
        <v>525</v>
      </c>
      <c r="U28" s="93" t="s">
        <v>72</v>
      </c>
      <c r="V28" s="93" t="s">
        <v>526</v>
      </c>
      <c r="W28" s="93" t="s">
        <v>884</v>
      </c>
      <c r="X28" s="93" t="s">
        <v>177</v>
      </c>
      <c r="Y28" s="93" t="s">
        <v>177</v>
      </c>
      <c r="Z28" s="93" t="s">
        <v>527</v>
      </c>
      <c r="AA28" s="93" t="s">
        <v>106</v>
      </c>
      <c r="AB28" s="93" t="s">
        <v>106</v>
      </c>
      <c r="AC28" s="93" t="s">
        <v>885</v>
      </c>
      <c r="AD28" s="93" t="s">
        <v>886</v>
      </c>
      <c r="AE28" s="93" t="s">
        <v>887</v>
      </c>
      <c r="AF28" s="93" t="s">
        <v>887</v>
      </c>
      <c r="AG28" s="93">
        <v>1278</v>
      </c>
      <c r="AH28" s="93" t="s">
        <v>888</v>
      </c>
      <c r="AI28" s="93" t="s">
        <v>888</v>
      </c>
      <c r="AJ28" s="93" t="s">
        <v>889</v>
      </c>
      <c r="AK28" s="93">
        <v>1</v>
      </c>
      <c r="AL28" s="93">
        <v>65</v>
      </c>
      <c r="AM28" s="93" t="s">
        <v>890</v>
      </c>
      <c r="AN28" s="93">
        <v>1302</v>
      </c>
      <c r="AO28" s="93" t="s">
        <v>121</v>
      </c>
      <c r="AU28" s="93">
        <f t="shared" si="1"/>
        <v>0</v>
      </c>
      <c r="AV28" s="93" t="s">
        <v>891</v>
      </c>
      <c r="AW28" s="14" t="e">
        <f t="shared" si="2"/>
        <v>#DIV/0!</v>
      </c>
      <c r="AX28" s="14" t="e">
        <f t="shared" si="3"/>
        <v>#DIV/0!</v>
      </c>
      <c r="AY28" s="14" t="e">
        <f t="shared" si="4"/>
        <v>#DIV/0!</v>
      </c>
      <c r="AZ28" s="93" t="e">
        <f t="shared" si="5"/>
        <v>#DIV/0!</v>
      </c>
      <c r="BA28" s="93" t="s">
        <v>892</v>
      </c>
      <c r="BB28" s="93" t="s">
        <v>893</v>
      </c>
      <c r="BC28" s="93" t="s">
        <v>894</v>
      </c>
      <c r="BD28" s="93" t="s">
        <v>895</v>
      </c>
      <c r="BE28" s="93" t="s">
        <v>1576</v>
      </c>
      <c r="BG28" s="94" t="s">
        <v>1574</v>
      </c>
      <c r="BP28" s="93">
        <v>1</v>
      </c>
      <c r="CS28" s="93" t="s">
        <v>528</v>
      </c>
      <c r="CT28" s="93">
        <v>2.2000000000000002</v>
      </c>
      <c r="CU28" s="93">
        <v>1.8</v>
      </c>
      <c r="CV28" s="93">
        <v>2.8</v>
      </c>
      <c r="CW28" s="93" t="s">
        <v>158</v>
      </c>
      <c r="CX28" s="93" t="s">
        <v>82</v>
      </c>
      <c r="CY28" s="93" t="s">
        <v>528</v>
      </c>
      <c r="CZ28" s="45">
        <v>2.2000000000000002</v>
      </c>
      <c r="DA28" s="45">
        <v>1.8</v>
      </c>
      <c r="DB28" s="45">
        <v>2.8</v>
      </c>
      <c r="DC28" s="69" t="s">
        <v>158</v>
      </c>
      <c r="DE28" s="49">
        <v>2.2000000000000002</v>
      </c>
      <c r="DF28" s="49">
        <v>1.8</v>
      </c>
      <c r="DG28" s="49">
        <v>2.8</v>
      </c>
      <c r="DI28" s="66">
        <f t="shared" si="6"/>
        <v>0.40000000000000013</v>
      </c>
      <c r="DJ28" s="45">
        <f t="shared" si="7"/>
        <v>0.59999999999999964</v>
      </c>
      <c r="DK28" s="45">
        <f t="shared" si="8"/>
        <v>0.78845736036427028</v>
      </c>
      <c r="DL28" s="93">
        <f t="shared" si="9"/>
        <v>0.58778666490211906</v>
      </c>
      <c r="DM28" s="93">
        <f t="shared" si="10"/>
        <v>1.0296194171811581</v>
      </c>
    </row>
    <row r="29" spans="1:117" ht="21" customHeight="1" x14ac:dyDescent="0.35">
      <c r="A29" s="93">
        <v>7</v>
      </c>
      <c r="B29" s="93">
        <v>28</v>
      </c>
      <c r="C29" s="45" t="s">
        <v>522</v>
      </c>
      <c r="D29" s="45" t="str">
        <f t="shared" si="0"/>
        <v>Baggett et al (2013)</v>
      </c>
      <c r="E29" s="93" t="s">
        <v>523</v>
      </c>
      <c r="F29" s="93" t="s">
        <v>882</v>
      </c>
      <c r="G29" s="93">
        <v>2013</v>
      </c>
      <c r="H29" s="93" t="s">
        <v>505</v>
      </c>
      <c r="I29" s="93">
        <v>15</v>
      </c>
      <c r="J29" s="93" t="s">
        <v>883</v>
      </c>
      <c r="K29" s="93" t="s">
        <v>95</v>
      </c>
      <c r="L29" s="93" t="s">
        <v>65</v>
      </c>
      <c r="M29" s="93" t="s">
        <v>96</v>
      </c>
      <c r="N29" s="93" t="s">
        <v>97</v>
      </c>
      <c r="O29" s="93" t="s">
        <v>399</v>
      </c>
      <c r="P29" s="93" t="s">
        <v>119</v>
      </c>
      <c r="Q29" s="93" t="s">
        <v>524</v>
      </c>
      <c r="R29" s="93" t="s">
        <v>101</v>
      </c>
      <c r="S29" s="93">
        <v>999</v>
      </c>
      <c r="T29" s="93" t="s">
        <v>525</v>
      </c>
      <c r="U29" s="93" t="s">
        <v>72</v>
      </c>
      <c r="V29" s="93" t="s">
        <v>526</v>
      </c>
      <c r="W29" s="93" t="s">
        <v>884</v>
      </c>
      <c r="X29" s="93" t="s">
        <v>177</v>
      </c>
      <c r="Y29" s="93" t="s">
        <v>177</v>
      </c>
      <c r="Z29" s="93" t="s">
        <v>527</v>
      </c>
      <c r="AA29" s="93" t="s">
        <v>106</v>
      </c>
      <c r="AB29" s="93" t="s">
        <v>106</v>
      </c>
      <c r="AC29" s="93" t="s">
        <v>885</v>
      </c>
      <c r="AD29" s="93" t="s">
        <v>886</v>
      </c>
      <c r="AE29" s="93" t="s">
        <v>887</v>
      </c>
      <c r="AF29" s="93" t="s">
        <v>887</v>
      </c>
      <c r="AG29" s="93">
        <v>1278</v>
      </c>
      <c r="AH29" s="93" t="s">
        <v>888</v>
      </c>
      <c r="AI29" s="93" t="s">
        <v>888</v>
      </c>
      <c r="AJ29" s="93" t="s">
        <v>889</v>
      </c>
      <c r="AK29" s="93">
        <v>1</v>
      </c>
      <c r="AL29" s="93">
        <v>65</v>
      </c>
      <c r="AM29" s="93" t="s">
        <v>890</v>
      </c>
      <c r="AN29" s="93">
        <v>1302</v>
      </c>
      <c r="AO29" s="93" t="s">
        <v>121</v>
      </c>
      <c r="AU29" s="93">
        <f t="shared" si="1"/>
        <v>0</v>
      </c>
      <c r="AV29" s="93" t="s">
        <v>891</v>
      </c>
      <c r="AW29" s="14" t="e">
        <f t="shared" si="2"/>
        <v>#DIV/0!</v>
      </c>
      <c r="AX29" s="14" t="e">
        <f t="shared" si="3"/>
        <v>#DIV/0!</v>
      </c>
      <c r="AY29" s="14" t="e">
        <f t="shared" si="4"/>
        <v>#DIV/0!</v>
      </c>
      <c r="AZ29" s="93" t="e">
        <f t="shared" si="5"/>
        <v>#DIV/0!</v>
      </c>
      <c r="BA29" s="93" t="s">
        <v>892</v>
      </c>
      <c r="BB29" s="93" t="s">
        <v>893</v>
      </c>
      <c r="BC29" s="93" t="s">
        <v>894</v>
      </c>
      <c r="BD29" s="93" t="s">
        <v>895</v>
      </c>
      <c r="BE29" s="93" t="s">
        <v>1577</v>
      </c>
      <c r="BG29" s="94" t="s">
        <v>1574</v>
      </c>
      <c r="BP29" s="93">
        <v>1</v>
      </c>
      <c r="CS29" s="93" t="s">
        <v>528</v>
      </c>
      <c r="CT29" s="93">
        <v>1.2</v>
      </c>
      <c r="CU29" s="93">
        <v>0.8</v>
      </c>
      <c r="CV29" s="93">
        <v>1.7</v>
      </c>
      <c r="CW29" s="93" t="s">
        <v>158</v>
      </c>
      <c r="CX29" s="93" t="s">
        <v>82</v>
      </c>
      <c r="CY29" s="93" t="s">
        <v>528</v>
      </c>
      <c r="CZ29" s="45">
        <v>1.2</v>
      </c>
      <c r="DA29" s="45">
        <v>0.8</v>
      </c>
      <c r="DB29" s="45">
        <v>1.7</v>
      </c>
      <c r="DC29" s="69" t="s">
        <v>158</v>
      </c>
      <c r="DE29" s="49">
        <v>1.2</v>
      </c>
      <c r="DF29" s="49">
        <v>0.8</v>
      </c>
      <c r="DG29" s="49">
        <v>1.7</v>
      </c>
      <c r="DI29" s="66">
        <f t="shared" si="6"/>
        <v>0.39999999999999991</v>
      </c>
      <c r="DJ29" s="45">
        <f t="shared" si="7"/>
        <v>0.5</v>
      </c>
      <c r="DK29" s="45">
        <f t="shared" si="8"/>
        <v>0.18232155679395459</v>
      </c>
      <c r="DL29" s="93">
        <f t="shared" si="9"/>
        <v>-0.22314355131420971</v>
      </c>
      <c r="DM29" s="93">
        <f t="shared" si="10"/>
        <v>0.53062825106217038</v>
      </c>
    </row>
    <row r="30" spans="1:117" ht="21" customHeight="1" x14ac:dyDescent="0.35">
      <c r="A30" s="45">
        <v>11</v>
      </c>
      <c r="B30" s="45">
        <v>11</v>
      </c>
      <c r="C30" s="45" t="s">
        <v>201</v>
      </c>
      <c r="D30" s="45" t="str">
        <f t="shared" si="0"/>
        <v>Beijer et al (2011)</v>
      </c>
      <c r="E30" s="93" t="s">
        <v>202</v>
      </c>
      <c r="F30" s="93" t="s">
        <v>882</v>
      </c>
      <c r="G30" s="93">
        <v>2011</v>
      </c>
      <c r="H30" s="93" t="s">
        <v>203</v>
      </c>
      <c r="I30" s="93">
        <v>10</v>
      </c>
      <c r="J30" s="93" t="s">
        <v>915</v>
      </c>
      <c r="K30" s="93" t="s">
        <v>95</v>
      </c>
      <c r="L30" s="93" t="s">
        <v>65</v>
      </c>
      <c r="M30" s="93" t="s">
        <v>96</v>
      </c>
      <c r="N30" s="93" t="s">
        <v>97</v>
      </c>
      <c r="O30" s="93" t="s">
        <v>204</v>
      </c>
      <c r="P30" s="93" t="s">
        <v>119</v>
      </c>
      <c r="Q30" s="93" t="s">
        <v>205</v>
      </c>
      <c r="R30" s="93" t="s">
        <v>101</v>
      </c>
      <c r="S30" s="93">
        <v>999</v>
      </c>
      <c r="T30" s="93" t="s">
        <v>121</v>
      </c>
      <c r="U30" s="93" t="s">
        <v>121</v>
      </c>
      <c r="V30" s="93" t="s">
        <v>122</v>
      </c>
      <c r="W30" s="93" t="s">
        <v>122</v>
      </c>
      <c r="X30" s="93" t="s">
        <v>206</v>
      </c>
      <c r="Y30" s="93" t="s">
        <v>206</v>
      </c>
      <c r="Z30" s="93" t="s">
        <v>207</v>
      </c>
      <c r="AA30" s="93" t="s">
        <v>106</v>
      </c>
      <c r="AB30" s="93" t="s">
        <v>106</v>
      </c>
      <c r="AC30" s="93" t="s">
        <v>1005</v>
      </c>
      <c r="AD30" s="93" t="s">
        <v>1006</v>
      </c>
      <c r="AE30" s="93">
        <v>2283</v>
      </c>
      <c r="AJ30" s="93" t="s">
        <v>1007</v>
      </c>
      <c r="AK30" s="93">
        <v>3</v>
      </c>
      <c r="AL30" s="93">
        <v>59</v>
      </c>
      <c r="AM30" s="93" t="s">
        <v>1008</v>
      </c>
      <c r="AN30" s="93" t="s">
        <v>1009</v>
      </c>
      <c r="AO30" s="93" t="s">
        <v>1010</v>
      </c>
      <c r="AU30" s="93">
        <f t="shared" si="1"/>
        <v>0</v>
      </c>
      <c r="AV30" s="93" t="s">
        <v>891</v>
      </c>
      <c r="AW30" s="14" t="e">
        <f t="shared" si="2"/>
        <v>#DIV/0!</v>
      </c>
      <c r="AX30" s="14" t="e">
        <f t="shared" si="3"/>
        <v>#DIV/0!</v>
      </c>
      <c r="AY30" s="14" t="e">
        <f t="shared" si="4"/>
        <v>#DIV/0!</v>
      </c>
      <c r="AZ30" s="93" t="e">
        <f t="shared" si="5"/>
        <v>#DIV/0!</v>
      </c>
      <c r="BA30" s="93" t="s">
        <v>1011</v>
      </c>
      <c r="BB30" s="93" t="s">
        <v>911</v>
      </c>
      <c r="BC30" s="93" t="s">
        <v>1012</v>
      </c>
      <c r="BD30" s="93" t="s">
        <v>1013</v>
      </c>
      <c r="BE30" s="93" t="s">
        <v>1359</v>
      </c>
      <c r="BF30" s="94" t="s">
        <v>1360</v>
      </c>
      <c r="BG30" s="94" t="s">
        <v>1361</v>
      </c>
      <c r="BM30" s="93">
        <v>1</v>
      </c>
      <c r="CL30" s="93" t="s">
        <v>159</v>
      </c>
      <c r="CM30" s="93">
        <v>5.5</v>
      </c>
      <c r="CN30" s="93">
        <v>4.0999999999999996</v>
      </c>
      <c r="CO30" s="93">
        <v>7.1</v>
      </c>
      <c r="CW30" s="93" t="s">
        <v>84</v>
      </c>
      <c r="CX30" s="93" t="s">
        <v>82</v>
      </c>
      <c r="CY30" s="93" t="s">
        <v>159</v>
      </c>
      <c r="CZ30" s="45">
        <v>5.5</v>
      </c>
      <c r="DA30" s="45">
        <v>4.0999999999999996</v>
      </c>
      <c r="DB30" s="45">
        <v>7.1</v>
      </c>
      <c r="DC30" s="69" t="s">
        <v>84</v>
      </c>
      <c r="DD30" s="69" t="s">
        <v>82</v>
      </c>
      <c r="DE30" s="49">
        <v>5.5</v>
      </c>
      <c r="DF30" s="49">
        <v>4.0999999999999996</v>
      </c>
      <c r="DG30" s="49">
        <v>7.1</v>
      </c>
      <c r="DI30" s="66">
        <f t="shared" si="6"/>
        <v>1.4000000000000004</v>
      </c>
      <c r="DJ30" s="45">
        <f t="shared" si="7"/>
        <v>1.5999999999999996</v>
      </c>
      <c r="DK30" s="45">
        <f t="shared" si="8"/>
        <v>1.7047480922384253</v>
      </c>
      <c r="DL30" s="93">
        <f t="shared" si="9"/>
        <v>1.410986973710262</v>
      </c>
      <c r="DM30" s="93">
        <f t="shared" si="10"/>
        <v>1.9600947840472698</v>
      </c>
    </row>
    <row r="31" spans="1:117" ht="21" customHeight="1" x14ac:dyDescent="0.35">
      <c r="A31" s="45">
        <v>11</v>
      </c>
      <c r="B31" s="45">
        <v>12</v>
      </c>
      <c r="C31" s="45" t="s">
        <v>201</v>
      </c>
      <c r="D31" s="45" t="str">
        <f t="shared" si="0"/>
        <v>Beijer et al (2011)</v>
      </c>
      <c r="E31" s="93" t="s">
        <v>202</v>
      </c>
      <c r="F31" s="93" t="s">
        <v>882</v>
      </c>
      <c r="G31" s="93">
        <v>2011</v>
      </c>
      <c r="H31" s="93" t="s">
        <v>203</v>
      </c>
      <c r="I31" s="93">
        <v>10</v>
      </c>
      <c r="J31" s="93" t="s">
        <v>915</v>
      </c>
      <c r="K31" s="93" t="s">
        <v>95</v>
      </c>
      <c r="L31" s="93" t="s">
        <v>65</v>
      </c>
      <c r="M31" s="93" t="s">
        <v>96</v>
      </c>
      <c r="N31" s="93" t="s">
        <v>97</v>
      </c>
      <c r="O31" s="93" t="s">
        <v>204</v>
      </c>
      <c r="P31" s="93" t="s">
        <v>119</v>
      </c>
      <c r="Q31" s="93" t="s">
        <v>205</v>
      </c>
      <c r="R31" s="93" t="s">
        <v>101</v>
      </c>
      <c r="S31" s="93">
        <v>999</v>
      </c>
      <c r="T31" s="93" t="s">
        <v>121</v>
      </c>
      <c r="U31" s="93" t="s">
        <v>121</v>
      </c>
      <c r="V31" s="93" t="s">
        <v>122</v>
      </c>
      <c r="W31" s="93" t="s">
        <v>122</v>
      </c>
      <c r="X31" s="93" t="s">
        <v>206</v>
      </c>
      <c r="Y31" s="93" t="s">
        <v>206</v>
      </c>
      <c r="Z31" s="93" t="s">
        <v>207</v>
      </c>
      <c r="AA31" s="93" t="s">
        <v>106</v>
      </c>
      <c r="AB31" s="93" t="s">
        <v>106</v>
      </c>
      <c r="AC31" s="93" t="s">
        <v>1005</v>
      </c>
      <c r="AD31" s="93" t="s">
        <v>1006</v>
      </c>
      <c r="AE31" s="93">
        <v>2283</v>
      </c>
      <c r="AJ31" s="93" t="s">
        <v>1007</v>
      </c>
      <c r="AK31" s="93">
        <v>3</v>
      </c>
      <c r="AL31" s="93">
        <v>59</v>
      </c>
      <c r="AM31" s="93" t="s">
        <v>1008</v>
      </c>
      <c r="AN31" s="93" t="s">
        <v>1009</v>
      </c>
      <c r="AO31" s="93" t="s">
        <v>1010</v>
      </c>
      <c r="AU31" s="93">
        <f t="shared" si="1"/>
        <v>0</v>
      </c>
      <c r="AV31" s="93" t="s">
        <v>891</v>
      </c>
      <c r="AW31" s="14" t="e">
        <f t="shared" si="2"/>
        <v>#DIV/0!</v>
      </c>
      <c r="AX31" s="14" t="e">
        <f t="shared" si="3"/>
        <v>#DIV/0!</v>
      </c>
      <c r="AY31" s="14" t="e">
        <f t="shared" si="4"/>
        <v>#DIV/0!</v>
      </c>
      <c r="AZ31" s="93" t="e">
        <f t="shared" si="5"/>
        <v>#DIV/0!</v>
      </c>
      <c r="BA31" s="93" t="s">
        <v>1011</v>
      </c>
      <c r="BB31" s="93" t="s">
        <v>911</v>
      </c>
      <c r="BC31" s="93" t="s">
        <v>1012</v>
      </c>
      <c r="BD31" s="93" t="s">
        <v>1013</v>
      </c>
      <c r="BE31" s="93" t="s">
        <v>1362</v>
      </c>
      <c r="BF31" s="94" t="s">
        <v>1360</v>
      </c>
      <c r="BG31" s="94" t="s">
        <v>1361</v>
      </c>
      <c r="BM31" s="93">
        <v>1</v>
      </c>
      <c r="CL31" s="93" t="s">
        <v>159</v>
      </c>
      <c r="CM31" s="93">
        <v>16.399999999999999</v>
      </c>
      <c r="CN31" s="93">
        <v>9.6999999999999993</v>
      </c>
      <c r="CO31" s="93">
        <v>25.9</v>
      </c>
      <c r="CW31" s="93" t="s">
        <v>84</v>
      </c>
      <c r="CX31" s="93" t="s">
        <v>82</v>
      </c>
      <c r="CY31" s="93" t="s">
        <v>159</v>
      </c>
      <c r="CZ31" s="45">
        <v>16.399999999999999</v>
      </c>
      <c r="DA31" s="45">
        <v>9.6999999999999993</v>
      </c>
      <c r="DB31" s="45">
        <v>25.9</v>
      </c>
      <c r="DC31" s="69" t="s">
        <v>84</v>
      </c>
      <c r="DD31" s="69" t="s">
        <v>82</v>
      </c>
      <c r="DE31" s="49">
        <v>16.399999999999999</v>
      </c>
      <c r="DF31" s="49">
        <v>9.6999999999999993</v>
      </c>
      <c r="DG31" s="49">
        <v>25.9</v>
      </c>
      <c r="DI31" s="66">
        <f t="shared" si="6"/>
        <v>6.6999999999999993</v>
      </c>
      <c r="DJ31" s="45">
        <f t="shared" si="7"/>
        <v>9.5</v>
      </c>
      <c r="DK31" s="45">
        <f t="shared" si="8"/>
        <v>2.7972813348301528</v>
      </c>
      <c r="DL31" s="93">
        <f t="shared" si="9"/>
        <v>2.2721258855093369</v>
      </c>
      <c r="DM31" s="93">
        <f t="shared" si="10"/>
        <v>3.2542429687054919</v>
      </c>
    </row>
    <row r="32" spans="1:117" ht="21" customHeight="1" x14ac:dyDescent="0.35">
      <c r="A32" s="45">
        <v>11</v>
      </c>
      <c r="B32" s="45">
        <v>2</v>
      </c>
      <c r="C32" s="45" t="s">
        <v>201</v>
      </c>
      <c r="D32" s="45" t="str">
        <f t="shared" si="0"/>
        <v>Beijer et al (2011)</v>
      </c>
      <c r="E32" s="93" t="s">
        <v>202</v>
      </c>
      <c r="F32" s="93" t="s">
        <v>882</v>
      </c>
      <c r="G32" s="93">
        <v>2011</v>
      </c>
      <c r="H32" s="93" t="s">
        <v>203</v>
      </c>
      <c r="I32" s="93">
        <v>10</v>
      </c>
      <c r="J32" s="93" t="s">
        <v>915</v>
      </c>
      <c r="K32" s="93" t="s">
        <v>95</v>
      </c>
      <c r="L32" s="93" t="s">
        <v>65</v>
      </c>
      <c r="M32" s="93" t="s">
        <v>96</v>
      </c>
      <c r="N32" s="93" t="s">
        <v>97</v>
      </c>
      <c r="O32" s="93" t="s">
        <v>204</v>
      </c>
      <c r="P32" s="93" t="s">
        <v>119</v>
      </c>
      <c r="Q32" s="93" t="s">
        <v>205</v>
      </c>
      <c r="R32" s="93" t="s">
        <v>101</v>
      </c>
      <c r="S32" s="93">
        <v>999</v>
      </c>
      <c r="T32" s="93" t="s">
        <v>121</v>
      </c>
      <c r="U32" s="93" t="s">
        <v>121</v>
      </c>
      <c r="V32" s="93" t="s">
        <v>122</v>
      </c>
      <c r="W32" s="93" t="s">
        <v>122</v>
      </c>
      <c r="X32" s="93" t="s">
        <v>206</v>
      </c>
      <c r="Y32" s="93" t="s">
        <v>206</v>
      </c>
      <c r="Z32" s="93" t="s">
        <v>207</v>
      </c>
      <c r="AA32" s="93" t="s">
        <v>106</v>
      </c>
      <c r="AB32" s="93" t="s">
        <v>106</v>
      </c>
      <c r="AC32" s="93" t="s">
        <v>1005</v>
      </c>
      <c r="AD32" s="93" t="s">
        <v>1006</v>
      </c>
      <c r="AE32" s="93">
        <v>2283</v>
      </c>
      <c r="AJ32" s="93" t="s">
        <v>1007</v>
      </c>
      <c r="AK32" s="93">
        <v>3</v>
      </c>
      <c r="AL32" s="93">
        <v>59</v>
      </c>
      <c r="AM32" s="93" t="s">
        <v>1008</v>
      </c>
      <c r="AN32" s="93" t="s">
        <v>1009</v>
      </c>
      <c r="AO32" s="93" t="s">
        <v>1010</v>
      </c>
      <c r="AU32" s="93">
        <f t="shared" si="1"/>
        <v>0</v>
      </c>
      <c r="AV32" s="93" t="s">
        <v>891</v>
      </c>
      <c r="AW32" s="14" t="e">
        <f t="shared" si="2"/>
        <v>#DIV/0!</v>
      </c>
      <c r="AX32" s="14" t="e">
        <f t="shared" si="3"/>
        <v>#DIV/0!</v>
      </c>
      <c r="AY32" s="14" t="e">
        <f t="shared" si="4"/>
        <v>#DIV/0!</v>
      </c>
      <c r="AZ32" s="93" t="e">
        <f t="shared" si="5"/>
        <v>#DIV/0!</v>
      </c>
      <c r="BA32" s="93" t="s">
        <v>1011</v>
      </c>
      <c r="BB32" s="93" t="s">
        <v>911</v>
      </c>
      <c r="BC32" s="93" t="s">
        <v>1012</v>
      </c>
      <c r="BD32" s="93" t="s">
        <v>1013</v>
      </c>
      <c r="BE32" s="93" t="s">
        <v>1216</v>
      </c>
      <c r="BF32" s="94" t="s">
        <v>1207</v>
      </c>
      <c r="BG32" s="94" t="s">
        <v>1697</v>
      </c>
      <c r="BM32" s="93">
        <v>1</v>
      </c>
      <c r="CL32" s="93" t="s">
        <v>159</v>
      </c>
      <c r="CM32" s="93">
        <v>2.6</v>
      </c>
      <c r="CN32" s="93">
        <v>2.1</v>
      </c>
      <c r="CO32" s="93">
        <v>3.2</v>
      </c>
      <c r="CW32" s="93" t="s">
        <v>84</v>
      </c>
      <c r="CX32" s="93" t="s">
        <v>82</v>
      </c>
      <c r="CY32" s="93" t="s">
        <v>159</v>
      </c>
      <c r="CZ32" s="45">
        <v>2.6</v>
      </c>
      <c r="DA32" s="45">
        <v>2.1</v>
      </c>
      <c r="DB32" s="45">
        <v>3.2</v>
      </c>
      <c r="DC32" s="69" t="s">
        <v>84</v>
      </c>
      <c r="DD32" s="69" t="s">
        <v>82</v>
      </c>
      <c r="DE32" s="49">
        <v>2.6</v>
      </c>
      <c r="DF32" s="49">
        <v>2.1</v>
      </c>
      <c r="DG32" s="49">
        <v>3.2</v>
      </c>
      <c r="DI32" s="66">
        <f t="shared" si="6"/>
        <v>0.5</v>
      </c>
      <c r="DJ32" s="45">
        <f t="shared" si="7"/>
        <v>0.60000000000000009</v>
      </c>
      <c r="DK32" s="45">
        <f t="shared" si="8"/>
        <v>0.95551144502743635</v>
      </c>
      <c r="DL32" s="93">
        <f t="shared" si="9"/>
        <v>0.74193734472937733</v>
      </c>
      <c r="DM32" s="93">
        <f t="shared" si="10"/>
        <v>1.1631508098056809</v>
      </c>
    </row>
    <row r="33" spans="1:117" ht="21" customHeight="1" x14ac:dyDescent="0.35">
      <c r="A33" s="45">
        <v>11</v>
      </c>
      <c r="B33" s="45">
        <v>1</v>
      </c>
      <c r="C33" s="45" t="s">
        <v>201</v>
      </c>
      <c r="D33" s="45" t="str">
        <f t="shared" si="0"/>
        <v>Beijer et al (2011)</v>
      </c>
      <c r="E33" s="93" t="s">
        <v>202</v>
      </c>
      <c r="F33" s="93" t="s">
        <v>882</v>
      </c>
      <c r="G33" s="93">
        <v>2011</v>
      </c>
      <c r="H33" s="93" t="s">
        <v>203</v>
      </c>
      <c r="I33" s="93">
        <v>10</v>
      </c>
      <c r="J33" s="93" t="s">
        <v>915</v>
      </c>
      <c r="K33" s="93" t="s">
        <v>95</v>
      </c>
      <c r="L33" s="93" t="s">
        <v>65</v>
      </c>
      <c r="M33" s="93" t="s">
        <v>96</v>
      </c>
      <c r="N33" s="93" t="s">
        <v>97</v>
      </c>
      <c r="O33" s="93" t="s">
        <v>204</v>
      </c>
      <c r="P33" s="93" t="s">
        <v>119</v>
      </c>
      <c r="Q33" s="93" t="s">
        <v>205</v>
      </c>
      <c r="R33" s="93" t="s">
        <v>101</v>
      </c>
      <c r="S33" s="93">
        <v>999</v>
      </c>
      <c r="T33" s="93" t="s">
        <v>121</v>
      </c>
      <c r="U33" s="93" t="s">
        <v>121</v>
      </c>
      <c r="V33" s="93" t="s">
        <v>122</v>
      </c>
      <c r="W33" s="93" t="s">
        <v>122</v>
      </c>
      <c r="X33" s="93" t="s">
        <v>206</v>
      </c>
      <c r="Y33" s="93" t="s">
        <v>206</v>
      </c>
      <c r="Z33" s="93" t="s">
        <v>207</v>
      </c>
      <c r="AA33" s="93" t="s">
        <v>106</v>
      </c>
      <c r="AB33" s="93" t="s">
        <v>106</v>
      </c>
      <c r="AC33" s="93" t="s">
        <v>1005</v>
      </c>
      <c r="AD33" s="93" t="s">
        <v>1006</v>
      </c>
      <c r="AE33" s="93">
        <v>2283</v>
      </c>
      <c r="AJ33" s="93" t="s">
        <v>1007</v>
      </c>
      <c r="AK33" s="93">
        <v>3</v>
      </c>
      <c r="AL33" s="93">
        <v>59</v>
      </c>
      <c r="AM33" s="93" t="s">
        <v>1008</v>
      </c>
      <c r="AN33" s="93" t="s">
        <v>1009</v>
      </c>
      <c r="AO33" s="93" t="s">
        <v>1010</v>
      </c>
      <c r="AU33" s="93">
        <f t="shared" si="1"/>
        <v>0</v>
      </c>
      <c r="AV33" s="93" t="s">
        <v>891</v>
      </c>
      <c r="AW33" s="14" t="e">
        <f t="shared" si="2"/>
        <v>#DIV/0!</v>
      </c>
      <c r="AX33" s="14" t="e">
        <f t="shared" si="3"/>
        <v>#DIV/0!</v>
      </c>
      <c r="AY33" s="14" t="e">
        <f t="shared" si="4"/>
        <v>#DIV/0!</v>
      </c>
      <c r="AZ33" s="93" t="e">
        <f t="shared" si="5"/>
        <v>#DIV/0!</v>
      </c>
      <c r="BA33" s="93" t="s">
        <v>1011</v>
      </c>
      <c r="BB33" s="93" t="s">
        <v>911</v>
      </c>
      <c r="BC33" s="93" t="s">
        <v>1012</v>
      </c>
      <c r="BD33" s="93" t="s">
        <v>1013</v>
      </c>
      <c r="BE33" s="93" t="s">
        <v>1215</v>
      </c>
      <c r="BF33" s="94" t="s">
        <v>1207</v>
      </c>
      <c r="BG33" s="94" t="s">
        <v>1697</v>
      </c>
      <c r="BM33" s="93">
        <v>1</v>
      </c>
      <c r="CL33" s="93" t="s">
        <v>159</v>
      </c>
      <c r="CM33" s="93">
        <v>3.3</v>
      </c>
      <c r="CN33" s="93">
        <v>1.8</v>
      </c>
      <c r="CO33" s="93">
        <v>3.7</v>
      </c>
      <c r="CW33" s="93" t="s">
        <v>84</v>
      </c>
      <c r="CX33" s="93" t="s">
        <v>82</v>
      </c>
      <c r="CY33" s="93" t="s">
        <v>159</v>
      </c>
      <c r="CZ33" s="45">
        <v>3.3</v>
      </c>
      <c r="DA33" s="45">
        <v>1.8</v>
      </c>
      <c r="DB33" s="45">
        <v>3.7</v>
      </c>
      <c r="DC33" s="69" t="s">
        <v>84</v>
      </c>
      <c r="DD33" s="69" t="s">
        <v>82</v>
      </c>
      <c r="DE33" s="49">
        <v>3.3</v>
      </c>
      <c r="DF33" s="49">
        <v>1.8</v>
      </c>
      <c r="DG33" s="49">
        <v>3.7</v>
      </c>
      <c r="DI33" s="66">
        <f t="shared" si="6"/>
        <v>1.4999999999999998</v>
      </c>
      <c r="DJ33" s="45">
        <f t="shared" si="7"/>
        <v>0.40000000000000036</v>
      </c>
      <c r="DK33" s="45">
        <f t="shared" si="8"/>
        <v>1.1939224684724346</v>
      </c>
      <c r="DL33" s="93">
        <f t="shared" si="9"/>
        <v>0.58778666490211906</v>
      </c>
      <c r="DM33" s="93">
        <f t="shared" si="10"/>
        <v>1.3083328196501789</v>
      </c>
    </row>
    <row r="34" spans="1:117" ht="18" customHeight="1" x14ac:dyDescent="0.35">
      <c r="A34" s="45">
        <v>11</v>
      </c>
      <c r="B34" s="45">
        <v>21</v>
      </c>
      <c r="C34" s="45" t="s">
        <v>201</v>
      </c>
      <c r="D34" s="45" t="str">
        <f t="shared" si="0"/>
        <v>Beijer et al (2011)</v>
      </c>
      <c r="E34" s="93" t="s">
        <v>202</v>
      </c>
      <c r="F34" s="93" t="s">
        <v>882</v>
      </c>
      <c r="G34" s="93">
        <v>2011</v>
      </c>
      <c r="H34" s="93" t="s">
        <v>203</v>
      </c>
      <c r="I34" s="93">
        <v>10</v>
      </c>
      <c r="J34" s="93" t="s">
        <v>915</v>
      </c>
      <c r="K34" s="93" t="s">
        <v>95</v>
      </c>
      <c r="L34" s="93" t="s">
        <v>65</v>
      </c>
      <c r="M34" s="93" t="s">
        <v>96</v>
      </c>
      <c r="N34" s="93" t="s">
        <v>97</v>
      </c>
      <c r="O34" s="93" t="s">
        <v>204</v>
      </c>
      <c r="P34" s="93" t="s">
        <v>119</v>
      </c>
      <c r="Q34" s="93" t="s">
        <v>205</v>
      </c>
      <c r="R34" s="93" t="s">
        <v>101</v>
      </c>
      <c r="S34" s="93">
        <v>999</v>
      </c>
      <c r="T34" s="93" t="s">
        <v>121</v>
      </c>
      <c r="U34" s="93" t="s">
        <v>121</v>
      </c>
      <c r="V34" s="93" t="s">
        <v>122</v>
      </c>
      <c r="W34" s="93" t="s">
        <v>122</v>
      </c>
      <c r="X34" s="93" t="s">
        <v>206</v>
      </c>
      <c r="Y34" s="93" t="s">
        <v>206</v>
      </c>
      <c r="Z34" s="93" t="s">
        <v>207</v>
      </c>
      <c r="AA34" s="93" t="s">
        <v>106</v>
      </c>
      <c r="AB34" s="93" t="s">
        <v>106</v>
      </c>
      <c r="AC34" s="93" t="s">
        <v>1005</v>
      </c>
      <c r="AD34" s="93" t="s">
        <v>1006</v>
      </c>
      <c r="AE34" s="93">
        <v>2283</v>
      </c>
      <c r="AJ34" s="93" t="s">
        <v>1007</v>
      </c>
      <c r="AK34" s="93">
        <v>3</v>
      </c>
      <c r="AL34" s="93">
        <v>59</v>
      </c>
      <c r="AM34" s="93" t="s">
        <v>1008</v>
      </c>
      <c r="AN34" s="93" t="s">
        <v>1009</v>
      </c>
      <c r="AO34" s="93" t="s">
        <v>1010</v>
      </c>
      <c r="AU34" s="93">
        <f t="shared" si="1"/>
        <v>0</v>
      </c>
      <c r="AV34" s="93" t="s">
        <v>891</v>
      </c>
      <c r="AW34" s="14" t="e">
        <f t="shared" si="2"/>
        <v>#DIV/0!</v>
      </c>
      <c r="AX34" s="14" t="e">
        <f t="shared" si="3"/>
        <v>#DIV/0!</v>
      </c>
      <c r="AY34" s="14" t="e">
        <f t="shared" si="4"/>
        <v>#DIV/0!</v>
      </c>
      <c r="AZ34" s="93" t="e">
        <f t="shared" si="5"/>
        <v>#DIV/0!</v>
      </c>
      <c r="BA34" s="93" t="s">
        <v>1011</v>
      </c>
      <c r="BB34" s="93" t="s">
        <v>911</v>
      </c>
      <c r="BC34" s="93" t="s">
        <v>1012</v>
      </c>
      <c r="BD34" s="93" t="s">
        <v>1013</v>
      </c>
      <c r="BE34" s="93" t="s">
        <v>1554</v>
      </c>
      <c r="BF34" s="94" t="s">
        <v>1555</v>
      </c>
      <c r="BG34" s="94" t="s">
        <v>1701</v>
      </c>
      <c r="BM34" s="93">
        <v>1</v>
      </c>
      <c r="CL34" s="93" t="s">
        <v>159</v>
      </c>
      <c r="CM34" s="93">
        <v>15.3</v>
      </c>
      <c r="CN34" s="93">
        <v>7</v>
      </c>
      <c r="CO34" s="93">
        <v>29</v>
      </c>
      <c r="CW34" s="93" t="s">
        <v>84</v>
      </c>
      <c r="CX34" s="93" t="s">
        <v>82</v>
      </c>
      <c r="CY34" s="93" t="s">
        <v>159</v>
      </c>
      <c r="CZ34" s="45">
        <v>15.3</v>
      </c>
      <c r="DA34" s="45">
        <v>7</v>
      </c>
      <c r="DB34" s="45">
        <v>29</v>
      </c>
      <c r="DC34" s="69" t="s">
        <v>84</v>
      </c>
      <c r="DD34" s="69" t="s">
        <v>82</v>
      </c>
      <c r="DE34" s="49">
        <v>15.3</v>
      </c>
      <c r="DF34" s="49">
        <v>7</v>
      </c>
      <c r="DG34" s="49">
        <v>29</v>
      </c>
      <c r="DI34" s="66">
        <f t="shared" si="6"/>
        <v>8.3000000000000007</v>
      </c>
      <c r="DJ34" s="45">
        <f t="shared" si="7"/>
        <v>13.7</v>
      </c>
      <c r="DK34" s="45">
        <f t="shared" si="8"/>
        <v>2.7278528283983898</v>
      </c>
      <c r="DL34" s="93">
        <f t="shared" si="9"/>
        <v>1.9459101490553132</v>
      </c>
      <c r="DM34" s="93">
        <f t="shared" si="10"/>
        <v>3.3672958299864741</v>
      </c>
    </row>
    <row r="35" spans="1:117" ht="21" customHeight="1" x14ac:dyDescent="0.35">
      <c r="A35" s="45">
        <v>11</v>
      </c>
      <c r="B35" s="45">
        <v>22</v>
      </c>
      <c r="C35" s="45" t="s">
        <v>201</v>
      </c>
      <c r="D35" s="45" t="str">
        <f t="shared" si="0"/>
        <v>Beijer et al (2011)</v>
      </c>
      <c r="E35" s="93" t="s">
        <v>202</v>
      </c>
      <c r="F35" s="93" t="s">
        <v>882</v>
      </c>
      <c r="G35" s="93">
        <v>2011</v>
      </c>
      <c r="H35" s="93" t="s">
        <v>203</v>
      </c>
      <c r="I35" s="93">
        <v>10</v>
      </c>
      <c r="J35" s="93" t="s">
        <v>915</v>
      </c>
      <c r="K35" s="93" t="s">
        <v>95</v>
      </c>
      <c r="L35" s="93" t="s">
        <v>65</v>
      </c>
      <c r="M35" s="93" t="s">
        <v>96</v>
      </c>
      <c r="N35" s="93" t="s">
        <v>97</v>
      </c>
      <c r="O35" s="93" t="s">
        <v>204</v>
      </c>
      <c r="P35" s="93" t="s">
        <v>119</v>
      </c>
      <c r="Q35" s="93" t="s">
        <v>205</v>
      </c>
      <c r="R35" s="93" t="s">
        <v>101</v>
      </c>
      <c r="S35" s="93">
        <v>999</v>
      </c>
      <c r="T35" s="93" t="s">
        <v>121</v>
      </c>
      <c r="U35" s="93" t="s">
        <v>121</v>
      </c>
      <c r="V35" s="93" t="s">
        <v>122</v>
      </c>
      <c r="W35" s="93" t="s">
        <v>122</v>
      </c>
      <c r="X35" s="93" t="s">
        <v>206</v>
      </c>
      <c r="Y35" s="93" t="s">
        <v>206</v>
      </c>
      <c r="Z35" s="93" t="s">
        <v>207</v>
      </c>
      <c r="AA35" s="93" t="s">
        <v>106</v>
      </c>
      <c r="AB35" s="93" t="s">
        <v>106</v>
      </c>
      <c r="AC35" s="93" t="s">
        <v>1005</v>
      </c>
      <c r="AD35" s="93" t="s">
        <v>1006</v>
      </c>
      <c r="AE35" s="93">
        <v>2283</v>
      </c>
      <c r="AJ35" s="93" t="s">
        <v>1007</v>
      </c>
      <c r="AK35" s="93">
        <v>3</v>
      </c>
      <c r="AL35" s="93">
        <v>59</v>
      </c>
      <c r="AM35" s="93" t="s">
        <v>1008</v>
      </c>
      <c r="AN35" s="93" t="s">
        <v>1009</v>
      </c>
      <c r="AO35" s="93" t="s">
        <v>1010</v>
      </c>
      <c r="AU35" s="93">
        <f t="shared" si="1"/>
        <v>0</v>
      </c>
      <c r="AV35" s="93" t="s">
        <v>891</v>
      </c>
      <c r="AW35" s="14" t="e">
        <f t="shared" si="2"/>
        <v>#DIV/0!</v>
      </c>
      <c r="AX35" s="14" t="e">
        <f t="shared" si="3"/>
        <v>#DIV/0!</v>
      </c>
      <c r="AY35" s="14" t="e">
        <f t="shared" si="4"/>
        <v>#DIV/0!</v>
      </c>
      <c r="AZ35" s="93" t="e">
        <f t="shared" si="5"/>
        <v>#DIV/0!</v>
      </c>
      <c r="BA35" s="93" t="s">
        <v>1011</v>
      </c>
      <c r="BB35" s="93" t="s">
        <v>911</v>
      </c>
      <c r="BC35" s="93" t="s">
        <v>1012</v>
      </c>
      <c r="BD35" s="93" t="s">
        <v>1013</v>
      </c>
      <c r="BE35" s="93" t="s">
        <v>1556</v>
      </c>
      <c r="BF35" s="94" t="s">
        <v>1555</v>
      </c>
      <c r="BG35" s="94" t="s">
        <v>1701</v>
      </c>
      <c r="BM35" s="93">
        <v>1</v>
      </c>
      <c r="CL35" s="93" t="s">
        <v>159</v>
      </c>
      <c r="CM35" s="93">
        <v>13.2</v>
      </c>
      <c r="CN35" s="93">
        <v>9.5</v>
      </c>
      <c r="CO35" s="93">
        <v>17.899999999999999</v>
      </c>
      <c r="CW35" s="93" t="s">
        <v>84</v>
      </c>
      <c r="CX35" s="93" t="s">
        <v>82</v>
      </c>
      <c r="CY35" s="93" t="s">
        <v>159</v>
      </c>
      <c r="CZ35" s="45">
        <v>13.2</v>
      </c>
      <c r="DA35" s="45">
        <v>9.5</v>
      </c>
      <c r="DB35" s="45">
        <v>17.899999999999999</v>
      </c>
      <c r="DC35" s="69" t="s">
        <v>84</v>
      </c>
      <c r="DD35" s="69" t="s">
        <v>82</v>
      </c>
      <c r="DE35" s="49">
        <v>13.2</v>
      </c>
      <c r="DF35" s="49">
        <v>9.5</v>
      </c>
      <c r="DG35" s="49">
        <v>17.899999999999999</v>
      </c>
      <c r="DI35" s="66">
        <f t="shared" si="6"/>
        <v>3.6999999999999993</v>
      </c>
      <c r="DJ35" s="45">
        <f t="shared" si="7"/>
        <v>4.6999999999999993</v>
      </c>
      <c r="DK35" s="45">
        <f t="shared" si="8"/>
        <v>2.5802168295923251</v>
      </c>
      <c r="DL35" s="93">
        <f t="shared" si="9"/>
        <v>2.2512917986064953</v>
      </c>
      <c r="DM35" s="93">
        <f t="shared" si="10"/>
        <v>2.884800712846709</v>
      </c>
    </row>
    <row r="36" spans="1:117" ht="21" customHeight="1" x14ac:dyDescent="0.35">
      <c r="A36" s="45">
        <v>11</v>
      </c>
      <c r="B36" s="45">
        <v>7</v>
      </c>
      <c r="C36" s="45" t="s">
        <v>201</v>
      </c>
      <c r="D36" s="45" t="str">
        <f t="shared" si="0"/>
        <v>Beijer et al (2011)</v>
      </c>
      <c r="E36" s="93" t="s">
        <v>202</v>
      </c>
      <c r="F36" s="93" t="s">
        <v>882</v>
      </c>
      <c r="G36" s="93">
        <v>2011</v>
      </c>
      <c r="H36" s="93" t="s">
        <v>203</v>
      </c>
      <c r="I36" s="93">
        <v>10</v>
      </c>
      <c r="J36" s="93" t="s">
        <v>915</v>
      </c>
      <c r="K36" s="93" t="s">
        <v>95</v>
      </c>
      <c r="L36" s="93" t="s">
        <v>65</v>
      </c>
      <c r="M36" s="93" t="s">
        <v>96</v>
      </c>
      <c r="N36" s="93" t="s">
        <v>97</v>
      </c>
      <c r="O36" s="93" t="s">
        <v>204</v>
      </c>
      <c r="P36" s="93" t="s">
        <v>119</v>
      </c>
      <c r="Q36" s="93" t="s">
        <v>205</v>
      </c>
      <c r="R36" s="93" t="s">
        <v>101</v>
      </c>
      <c r="S36" s="93">
        <v>999</v>
      </c>
      <c r="T36" s="93" t="s">
        <v>121</v>
      </c>
      <c r="U36" s="93" t="s">
        <v>121</v>
      </c>
      <c r="V36" s="93" t="s">
        <v>122</v>
      </c>
      <c r="W36" s="93" t="s">
        <v>122</v>
      </c>
      <c r="X36" s="93" t="s">
        <v>206</v>
      </c>
      <c r="Y36" s="93" t="s">
        <v>206</v>
      </c>
      <c r="Z36" s="93" t="s">
        <v>207</v>
      </c>
      <c r="AA36" s="93" t="s">
        <v>106</v>
      </c>
      <c r="AB36" s="93" t="s">
        <v>106</v>
      </c>
      <c r="AC36" s="93" t="s">
        <v>1005</v>
      </c>
      <c r="AD36" s="93" t="s">
        <v>1006</v>
      </c>
      <c r="AE36" s="93">
        <v>2283</v>
      </c>
      <c r="AJ36" s="93" t="s">
        <v>1007</v>
      </c>
      <c r="AK36" s="93">
        <v>3</v>
      </c>
      <c r="AL36" s="93">
        <v>59</v>
      </c>
      <c r="AM36" s="93" t="s">
        <v>1008</v>
      </c>
      <c r="AN36" s="93" t="s">
        <v>1009</v>
      </c>
      <c r="AO36" s="93" t="s">
        <v>1010</v>
      </c>
      <c r="AU36" s="93">
        <f t="shared" si="1"/>
        <v>0</v>
      </c>
      <c r="AV36" s="93" t="s">
        <v>891</v>
      </c>
      <c r="AW36" s="14" t="e">
        <f t="shared" si="2"/>
        <v>#DIV/0!</v>
      </c>
      <c r="AX36" s="14" t="e">
        <f t="shared" si="3"/>
        <v>#DIV/0!</v>
      </c>
      <c r="AY36" s="14" t="e">
        <f t="shared" si="4"/>
        <v>#DIV/0!</v>
      </c>
      <c r="AZ36" s="93" t="e">
        <f t="shared" si="5"/>
        <v>#DIV/0!</v>
      </c>
      <c r="BA36" s="93" t="s">
        <v>1011</v>
      </c>
      <c r="BB36" s="93" t="s">
        <v>911</v>
      </c>
      <c r="BC36" s="93" t="s">
        <v>1012</v>
      </c>
      <c r="BD36" s="93" t="s">
        <v>1013</v>
      </c>
      <c r="BE36" s="93" t="s">
        <v>1337</v>
      </c>
      <c r="BF36" s="94" t="s">
        <v>1338</v>
      </c>
      <c r="BG36" s="94" t="s">
        <v>1331</v>
      </c>
      <c r="BM36" s="93">
        <v>1</v>
      </c>
      <c r="CL36" s="93" t="s">
        <v>159</v>
      </c>
      <c r="CM36" s="93">
        <v>9.6</v>
      </c>
      <c r="CN36" s="93">
        <v>4.2</v>
      </c>
      <c r="CO36" s="93">
        <v>19</v>
      </c>
      <c r="CW36" s="93" t="s">
        <v>84</v>
      </c>
      <c r="CX36" s="93" t="s">
        <v>82</v>
      </c>
      <c r="CY36" s="93" t="s">
        <v>159</v>
      </c>
      <c r="CZ36" s="45">
        <v>9.6</v>
      </c>
      <c r="DA36" s="45">
        <v>4.2</v>
      </c>
      <c r="DB36" s="45">
        <v>19</v>
      </c>
      <c r="DC36" s="69" t="s">
        <v>84</v>
      </c>
      <c r="DD36" s="69" t="s">
        <v>82</v>
      </c>
      <c r="DE36" s="49">
        <v>9.6</v>
      </c>
      <c r="DF36" s="49">
        <v>4.2</v>
      </c>
      <c r="DG36" s="49">
        <v>19</v>
      </c>
      <c r="DI36" s="66">
        <f t="shared" si="6"/>
        <v>5.3999999999999995</v>
      </c>
      <c r="DJ36" s="45">
        <f t="shared" si="7"/>
        <v>9.4</v>
      </c>
      <c r="DK36" s="45">
        <f t="shared" si="8"/>
        <v>2.2617630984737906</v>
      </c>
      <c r="DL36" s="93">
        <f t="shared" si="9"/>
        <v>1.4350845252893227</v>
      </c>
      <c r="DM36" s="93">
        <f t="shared" si="10"/>
        <v>2.9444389791664403</v>
      </c>
    </row>
    <row r="37" spans="1:117" ht="21" customHeight="1" x14ac:dyDescent="0.35">
      <c r="A37" s="45">
        <v>11</v>
      </c>
      <c r="B37" s="45">
        <v>8</v>
      </c>
      <c r="C37" s="45" t="s">
        <v>201</v>
      </c>
      <c r="D37" s="45" t="str">
        <f t="shared" si="0"/>
        <v>Beijer et al (2011)</v>
      </c>
      <c r="E37" s="93" t="s">
        <v>202</v>
      </c>
      <c r="F37" s="93" t="s">
        <v>882</v>
      </c>
      <c r="G37" s="93">
        <v>2011</v>
      </c>
      <c r="H37" s="93" t="s">
        <v>203</v>
      </c>
      <c r="I37" s="93">
        <v>10</v>
      </c>
      <c r="J37" s="93" t="s">
        <v>915</v>
      </c>
      <c r="K37" s="93" t="s">
        <v>95</v>
      </c>
      <c r="L37" s="93" t="s">
        <v>65</v>
      </c>
      <c r="M37" s="93" t="s">
        <v>96</v>
      </c>
      <c r="N37" s="93" t="s">
        <v>97</v>
      </c>
      <c r="O37" s="93" t="s">
        <v>204</v>
      </c>
      <c r="P37" s="93" t="s">
        <v>119</v>
      </c>
      <c r="Q37" s="93" t="s">
        <v>205</v>
      </c>
      <c r="R37" s="93" t="s">
        <v>101</v>
      </c>
      <c r="S37" s="93">
        <v>999</v>
      </c>
      <c r="T37" s="93" t="s">
        <v>121</v>
      </c>
      <c r="U37" s="93" t="s">
        <v>121</v>
      </c>
      <c r="V37" s="93" t="s">
        <v>122</v>
      </c>
      <c r="W37" s="93" t="s">
        <v>122</v>
      </c>
      <c r="X37" s="93" t="s">
        <v>206</v>
      </c>
      <c r="Y37" s="93" t="s">
        <v>206</v>
      </c>
      <c r="Z37" s="93" t="s">
        <v>207</v>
      </c>
      <c r="AA37" s="93" t="s">
        <v>106</v>
      </c>
      <c r="AB37" s="93" t="s">
        <v>106</v>
      </c>
      <c r="AC37" s="93" t="s">
        <v>1005</v>
      </c>
      <c r="AD37" s="93" t="s">
        <v>1006</v>
      </c>
      <c r="AE37" s="93">
        <v>2283</v>
      </c>
      <c r="AJ37" s="93" t="s">
        <v>1007</v>
      </c>
      <c r="AK37" s="93">
        <v>3</v>
      </c>
      <c r="AL37" s="93">
        <v>59</v>
      </c>
      <c r="AM37" s="93" t="s">
        <v>1008</v>
      </c>
      <c r="AN37" s="93" t="s">
        <v>1009</v>
      </c>
      <c r="AO37" s="93" t="s">
        <v>1010</v>
      </c>
      <c r="AU37" s="93">
        <f t="shared" si="1"/>
        <v>0</v>
      </c>
      <c r="AV37" s="93" t="s">
        <v>891</v>
      </c>
      <c r="AW37" s="14" t="e">
        <f t="shared" si="2"/>
        <v>#DIV/0!</v>
      </c>
      <c r="AX37" s="14" t="e">
        <f t="shared" si="3"/>
        <v>#DIV/0!</v>
      </c>
      <c r="AY37" s="14" t="e">
        <f t="shared" si="4"/>
        <v>#DIV/0!</v>
      </c>
      <c r="AZ37" s="93" t="e">
        <f t="shared" si="5"/>
        <v>#DIV/0!</v>
      </c>
      <c r="BA37" s="93" t="s">
        <v>1011</v>
      </c>
      <c r="BB37" s="93" t="s">
        <v>911</v>
      </c>
      <c r="BC37" s="93" t="s">
        <v>1012</v>
      </c>
      <c r="BD37" s="93" t="s">
        <v>1013</v>
      </c>
      <c r="BE37" s="93" t="s">
        <v>1339</v>
      </c>
      <c r="BF37" s="94" t="s">
        <v>1338</v>
      </c>
      <c r="BG37" s="94" t="s">
        <v>1331</v>
      </c>
      <c r="BM37" s="93">
        <v>1</v>
      </c>
      <c r="CL37" s="93" t="s">
        <v>159</v>
      </c>
      <c r="CM37" s="93">
        <v>5.4</v>
      </c>
      <c r="CN37" s="93">
        <v>3.7</v>
      </c>
      <c r="CO37" s="93">
        <v>7.7</v>
      </c>
      <c r="CW37" s="93" t="s">
        <v>84</v>
      </c>
      <c r="CX37" s="93" t="s">
        <v>82</v>
      </c>
      <c r="CY37" s="93" t="s">
        <v>159</v>
      </c>
      <c r="CZ37" s="45">
        <v>5.4</v>
      </c>
      <c r="DA37" s="45">
        <v>3.7</v>
      </c>
      <c r="DB37" s="45">
        <v>7.7</v>
      </c>
      <c r="DC37" s="69" t="s">
        <v>84</v>
      </c>
      <c r="DD37" s="69" t="s">
        <v>82</v>
      </c>
      <c r="DE37" s="49">
        <v>5.4</v>
      </c>
      <c r="DF37" s="49">
        <v>3.7</v>
      </c>
      <c r="DG37" s="49">
        <v>7.7</v>
      </c>
      <c r="DI37" s="66">
        <f t="shared" si="6"/>
        <v>1.7000000000000002</v>
      </c>
      <c r="DJ37" s="45">
        <f t="shared" si="7"/>
        <v>2.2999999999999998</v>
      </c>
      <c r="DK37" s="45">
        <f t="shared" si="8"/>
        <v>1.6863989535702288</v>
      </c>
      <c r="DL37" s="93">
        <f t="shared" si="9"/>
        <v>1.3083328196501789</v>
      </c>
      <c r="DM37" s="93">
        <f t="shared" si="10"/>
        <v>2.0412203288596382</v>
      </c>
    </row>
    <row r="38" spans="1:117" ht="21" customHeight="1" x14ac:dyDescent="0.35">
      <c r="A38" s="45">
        <v>11</v>
      </c>
      <c r="B38" s="45">
        <v>13</v>
      </c>
      <c r="C38" s="45" t="s">
        <v>201</v>
      </c>
      <c r="D38" s="45" t="str">
        <f t="shared" si="0"/>
        <v>Beijer et al (2011)</v>
      </c>
      <c r="E38" s="93" t="s">
        <v>202</v>
      </c>
      <c r="F38" s="93" t="s">
        <v>882</v>
      </c>
      <c r="G38" s="93">
        <v>2011</v>
      </c>
      <c r="H38" s="93" t="s">
        <v>203</v>
      </c>
      <c r="I38" s="93">
        <v>10</v>
      </c>
      <c r="J38" s="93" t="s">
        <v>915</v>
      </c>
      <c r="K38" s="93" t="s">
        <v>95</v>
      </c>
      <c r="L38" s="93" t="s">
        <v>65</v>
      </c>
      <c r="M38" s="93" t="s">
        <v>96</v>
      </c>
      <c r="N38" s="93" t="s">
        <v>97</v>
      </c>
      <c r="O38" s="93" t="s">
        <v>204</v>
      </c>
      <c r="P38" s="93" t="s">
        <v>119</v>
      </c>
      <c r="Q38" s="93" t="s">
        <v>205</v>
      </c>
      <c r="R38" s="93" t="s">
        <v>101</v>
      </c>
      <c r="S38" s="93">
        <v>999</v>
      </c>
      <c r="T38" s="93" t="s">
        <v>121</v>
      </c>
      <c r="U38" s="93" t="s">
        <v>121</v>
      </c>
      <c r="V38" s="93" t="s">
        <v>122</v>
      </c>
      <c r="W38" s="93" t="s">
        <v>122</v>
      </c>
      <c r="X38" s="93" t="s">
        <v>206</v>
      </c>
      <c r="Y38" s="93" t="s">
        <v>206</v>
      </c>
      <c r="Z38" s="93" t="s">
        <v>207</v>
      </c>
      <c r="AA38" s="93" t="s">
        <v>106</v>
      </c>
      <c r="AB38" s="93" t="s">
        <v>106</v>
      </c>
      <c r="AC38" s="93" t="s">
        <v>1005</v>
      </c>
      <c r="AD38" s="93" t="s">
        <v>1006</v>
      </c>
      <c r="AE38" s="93">
        <v>2283</v>
      </c>
      <c r="AJ38" s="93" t="s">
        <v>1007</v>
      </c>
      <c r="AK38" s="93">
        <v>3</v>
      </c>
      <c r="AL38" s="93">
        <v>59</v>
      </c>
      <c r="AM38" s="93" t="s">
        <v>1008</v>
      </c>
      <c r="AN38" s="93" t="s">
        <v>1009</v>
      </c>
      <c r="AO38" s="93" t="s">
        <v>1010</v>
      </c>
      <c r="AU38" s="93">
        <f t="shared" si="1"/>
        <v>0</v>
      </c>
      <c r="AV38" s="93" t="s">
        <v>891</v>
      </c>
      <c r="AW38" s="14" t="e">
        <f t="shared" si="2"/>
        <v>#DIV/0!</v>
      </c>
      <c r="AX38" s="14" t="e">
        <f t="shared" si="3"/>
        <v>#DIV/0!</v>
      </c>
      <c r="AY38" s="14" t="e">
        <f t="shared" si="4"/>
        <v>#DIV/0!</v>
      </c>
      <c r="AZ38" s="93" t="e">
        <f t="shared" si="5"/>
        <v>#DIV/0!</v>
      </c>
      <c r="BA38" s="93" t="s">
        <v>1011</v>
      </c>
      <c r="BB38" s="93" t="s">
        <v>911</v>
      </c>
      <c r="BC38" s="93" t="s">
        <v>1012</v>
      </c>
      <c r="BD38" s="93" t="s">
        <v>1013</v>
      </c>
      <c r="BE38" s="93" t="s">
        <v>1430</v>
      </c>
      <c r="BF38" s="94" t="s">
        <v>1429</v>
      </c>
      <c r="BG38" s="94" t="s">
        <v>1361</v>
      </c>
      <c r="BM38" s="93">
        <v>1</v>
      </c>
      <c r="CL38" s="93" t="s">
        <v>159</v>
      </c>
      <c r="CM38" s="93">
        <v>6.6</v>
      </c>
      <c r="CN38" s="93">
        <v>1.4</v>
      </c>
      <c r="CO38" s="93">
        <v>19.5</v>
      </c>
      <c r="CW38" s="93" t="s">
        <v>84</v>
      </c>
      <c r="CX38" s="93" t="s">
        <v>82</v>
      </c>
      <c r="CY38" s="93" t="s">
        <v>159</v>
      </c>
      <c r="CZ38" s="45">
        <v>6.6</v>
      </c>
      <c r="DA38" s="45">
        <v>1.4</v>
      </c>
      <c r="DB38" s="45">
        <v>19.5</v>
      </c>
      <c r="DC38" s="69" t="s">
        <v>84</v>
      </c>
      <c r="DD38" s="69" t="s">
        <v>82</v>
      </c>
      <c r="DE38" s="49">
        <v>6.6</v>
      </c>
      <c r="DF38" s="49">
        <v>1.4</v>
      </c>
      <c r="DG38" s="49">
        <v>19.5</v>
      </c>
      <c r="DI38" s="66">
        <f t="shared" si="6"/>
        <v>5.1999999999999993</v>
      </c>
      <c r="DJ38" s="45">
        <f t="shared" si="7"/>
        <v>12.9</v>
      </c>
      <c r="DK38" s="45">
        <f t="shared" si="8"/>
        <v>1.8870696490323797</v>
      </c>
      <c r="DL38" s="93">
        <f t="shared" si="9"/>
        <v>0.33647223662121289</v>
      </c>
      <c r="DM38" s="93">
        <f t="shared" si="10"/>
        <v>2.9704144655697009</v>
      </c>
    </row>
    <row r="39" spans="1:117" ht="21" customHeight="1" x14ac:dyDescent="0.35">
      <c r="A39" s="45">
        <v>11</v>
      </c>
      <c r="B39" s="45">
        <v>14</v>
      </c>
      <c r="C39" s="45" t="s">
        <v>201</v>
      </c>
      <c r="D39" s="45" t="str">
        <f t="shared" si="0"/>
        <v>Beijer et al (2011)</v>
      </c>
      <c r="E39" s="93" t="s">
        <v>202</v>
      </c>
      <c r="F39" s="93" t="s">
        <v>882</v>
      </c>
      <c r="G39" s="93">
        <v>2011</v>
      </c>
      <c r="H39" s="93" t="s">
        <v>203</v>
      </c>
      <c r="I39" s="93">
        <v>10</v>
      </c>
      <c r="J39" s="93" t="s">
        <v>915</v>
      </c>
      <c r="K39" s="93" t="s">
        <v>95</v>
      </c>
      <c r="L39" s="93" t="s">
        <v>65</v>
      </c>
      <c r="M39" s="93" t="s">
        <v>96</v>
      </c>
      <c r="N39" s="93" t="s">
        <v>97</v>
      </c>
      <c r="O39" s="93" t="s">
        <v>204</v>
      </c>
      <c r="P39" s="93" t="s">
        <v>119</v>
      </c>
      <c r="Q39" s="93" t="s">
        <v>205</v>
      </c>
      <c r="R39" s="93" t="s">
        <v>101</v>
      </c>
      <c r="S39" s="93">
        <v>999</v>
      </c>
      <c r="T39" s="93" t="s">
        <v>121</v>
      </c>
      <c r="U39" s="93" t="s">
        <v>121</v>
      </c>
      <c r="V39" s="93" t="s">
        <v>122</v>
      </c>
      <c r="W39" s="93" t="s">
        <v>122</v>
      </c>
      <c r="X39" s="93" t="s">
        <v>206</v>
      </c>
      <c r="Y39" s="93" t="s">
        <v>206</v>
      </c>
      <c r="Z39" s="93" t="s">
        <v>207</v>
      </c>
      <c r="AA39" s="93" t="s">
        <v>106</v>
      </c>
      <c r="AB39" s="93" t="s">
        <v>106</v>
      </c>
      <c r="AC39" s="93" t="s">
        <v>1005</v>
      </c>
      <c r="AD39" s="93" t="s">
        <v>1006</v>
      </c>
      <c r="AE39" s="93">
        <v>2283</v>
      </c>
      <c r="AJ39" s="93" t="s">
        <v>1007</v>
      </c>
      <c r="AK39" s="93">
        <v>3</v>
      </c>
      <c r="AL39" s="93">
        <v>59</v>
      </c>
      <c r="AM39" s="93" t="s">
        <v>1008</v>
      </c>
      <c r="AN39" s="93" t="s">
        <v>1009</v>
      </c>
      <c r="AO39" s="93" t="s">
        <v>1010</v>
      </c>
      <c r="AU39" s="93">
        <f t="shared" si="1"/>
        <v>0</v>
      </c>
      <c r="AV39" s="93" t="s">
        <v>891</v>
      </c>
      <c r="AW39" s="14" t="e">
        <f t="shared" si="2"/>
        <v>#DIV/0!</v>
      </c>
      <c r="AX39" s="14" t="e">
        <f t="shared" si="3"/>
        <v>#DIV/0!</v>
      </c>
      <c r="AY39" s="14" t="e">
        <f t="shared" si="4"/>
        <v>#DIV/0!</v>
      </c>
      <c r="AZ39" s="93" t="e">
        <f t="shared" si="5"/>
        <v>#DIV/0!</v>
      </c>
      <c r="BA39" s="93" t="s">
        <v>1011</v>
      </c>
      <c r="BB39" s="93" t="s">
        <v>911</v>
      </c>
      <c r="BC39" s="93" t="s">
        <v>1012</v>
      </c>
      <c r="BD39" s="93" t="s">
        <v>1013</v>
      </c>
      <c r="BE39" s="93" t="s">
        <v>1431</v>
      </c>
      <c r="BF39" s="94" t="s">
        <v>1429</v>
      </c>
      <c r="BG39" s="94" t="s">
        <v>1361</v>
      </c>
      <c r="BM39" s="93">
        <v>1</v>
      </c>
      <c r="CL39" s="93" t="s">
        <v>159</v>
      </c>
      <c r="CM39" s="93">
        <v>1.8</v>
      </c>
      <c r="CN39" s="93">
        <v>0.6</v>
      </c>
      <c r="CO39" s="93">
        <v>4.2</v>
      </c>
      <c r="CW39" s="93" t="s">
        <v>84</v>
      </c>
      <c r="CX39" s="93" t="s">
        <v>82</v>
      </c>
      <c r="CY39" s="93" t="s">
        <v>159</v>
      </c>
      <c r="CZ39" s="45">
        <v>1.8</v>
      </c>
      <c r="DA39" s="45">
        <v>0.6</v>
      </c>
      <c r="DB39" s="45">
        <v>4.2</v>
      </c>
      <c r="DC39" s="69" t="s">
        <v>84</v>
      </c>
      <c r="DD39" s="69" t="s">
        <v>82</v>
      </c>
      <c r="DE39" s="49">
        <v>1.8</v>
      </c>
      <c r="DF39" s="49">
        <v>0.6</v>
      </c>
      <c r="DG39" s="49">
        <v>4.2</v>
      </c>
      <c r="DI39" s="66">
        <f t="shared" si="6"/>
        <v>1.2000000000000002</v>
      </c>
      <c r="DJ39" s="45">
        <f t="shared" si="7"/>
        <v>2.4000000000000004</v>
      </c>
      <c r="DK39" s="45">
        <f t="shared" si="8"/>
        <v>0.58778666490211906</v>
      </c>
      <c r="DL39" s="93">
        <f t="shared" si="9"/>
        <v>-0.51082562376599072</v>
      </c>
      <c r="DM39" s="93">
        <f t="shared" si="10"/>
        <v>1.4350845252893227</v>
      </c>
    </row>
    <row r="40" spans="1:117" ht="21" customHeight="1" x14ac:dyDescent="0.35">
      <c r="A40" s="45">
        <v>11</v>
      </c>
      <c r="B40" s="45">
        <v>19</v>
      </c>
      <c r="C40" s="45" t="s">
        <v>201</v>
      </c>
      <c r="D40" s="45" t="str">
        <f t="shared" si="0"/>
        <v>Beijer et al (2011)</v>
      </c>
      <c r="E40" s="93" t="s">
        <v>202</v>
      </c>
      <c r="F40" s="93" t="s">
        <v>882</v>
      </c>
      <c r="G40" s="93">
        <v>2011</v>
      </c>
      <c r="H40" s="93" t="s">
        <v>203</v>
      </c>
      <c r="I40" s="93">
        <v>10</v>
      </c>
      <c r="J40" s="93" t="s">
        <v>915</v>
      </c>
      <c r="K40" s="93" t="s">
        <v>95</v>
      </c>
      <c r="L40" s="93" t="s">
        <v>65</v>
      </c>
      <c r="M40" s="93" t="s">
        <v>96</v>
      </c>
      <c r="N40" s="93" t="s">
        <v>97</v>
      </c>
      <c r="O40" s="93" t="s">
        <v>204</v>
      </c>
      <c r="P40" s="93" t="s">
        <v>119</v>
      </c>
      <c r="Q40" s="93" t="s">
        <v>205</v>
      </c>
      <c r="R40" s="93" t="s">
        <v>101</v>
      </c>
      <c r="S40" s="93">
        <v>999</v>
      </c>
      <c r="T40" s="93" t="s">
        <v>121</v>
      </c>
      <c r="U40" s="93" t="s">
        <v>121</v>
      </c>
      <c r="V40" s="93" t="s">
        <v>122</v>
      </c>
      <c r="W40" s="93" t="s">
        <v>122</v>
      </c>
      <c r="X40" s="93" t="s">
        <v>206</v>
      </c>
      <c r="Y40" s="93" t="s">
        <v>206</v>
      </c>
      <c r="Z40" s="93" t="s">
        <v>207</v>
      </c>
      <c r="AA40" s="93" t="s">
        <v>106</v>
      </c>
      <c r="AB40" s="93" t="s">
        <v>106</v>
      </c>
      <c r="AC40" s="93" t="s">
        <v>1005</v>
      </c>
      <c r="AD40" s="93" t="s">
        <v>1006</v>
      </c>
      <c r="AE40" s="93">
        <v>2283</v>
      </c>
      <c r="AJ40" s="93" t="s">
        <v>1007</v>
      </c>
      <c r="AK40" s="93">
        <v>3</v>
      </c>
      <c r="AL40" s="93">
        <v>59</v>
      </c>
      <c r="AM40" s="93" t="s">
        <v>1008</v>
      </c>
      <c r="AN40" s="93" t="s">
        <v>1009</v>
      </c>
      <c r="AO40" s="93" t="s">
        <v>1010</v>
      </c>
      <c r="AU40" s="93">
        <f t="shared" si="1"/>
        <v>0</v>
      </c>
      <c r="AV40" s="93" t="s">
        <v>891</v>
      </c>
      <c r="AW40" s="14" t="e">
        <f t="shared" si="2"/>
        <v>#DIV/0!</v>
      </c>
      <c r="AX40" s="14" t="e">
        <f t="shared" si="3"/>
        <v>#DIV/0!</v>
      </c>
      <c r="AY40" s="14" t="e">
        <f t="shared" si="4"/>
        <v>#DIV/0!</v>
      </c>
      <c r="AZ40" s="93" t="e">
        <f t="shared" si="5"/>
        <v>#DIV/0!</v>
      </c>
      <c r="BA40" s="93" t="s">
        <v>1011</v>
      </c>
      <c r="BB40" s="93" t="s">
        <v>911</v>
      </c>
      <c r="BC40" s="93" t="s">
        <v>1012</v>
      </c>
      <c r="BD40" s="93" t="s">
        <v>1013</v>
      </c>
      <c r="BE40" s="93" t="s">
        <v>1014</v>
      </c>
      <c r="BG40" s="94" t="s">
        <v>1703</v>
      </c>
      <c r="BM40" s="93">
        <v>1</v>
      </c>
      <c r="CL40" s="93" t="s">
        <v>159</v>
      </c>
      <c r="CM40" s="93">
        <v>23.5</v>
      </c>
      <c r="CN40" s="93">
        <v>6.4</v>
      </c>
      <c r="CO40" s="93">
        <v>60.2</v>
      </c>
      <c r="CW40" s="93" t="s">
        <v>84</v>
      </c>
      <c r="CX40" s="93" t="s">
        <v>82</v>
      </c>
      <c r="CY40" s="93" t="s">
        <v>159</v>
      </c>
      <c r="CZ40" s="45">
        <v>23.5</v>
      </c>
      <c r="DA40" s="45">
        <v>6.4</v>
      </c>
      <c r="DB40" s="45">
        <v>60.2</v>
      </c>
      <c r="DC40" s="69" t="s">
        <v>84</v>
      </c>
      <c r="DD40" s="69" t="s">
        <v>82</v>
      </c>
      <c r="DE40" s="49">
        <v>23.5</v>
      </c>
      <c r="DF40" s="49">
        <v>6.4</v>
      </c>
      <c r="DG40" s="49">
        <v>60.2</v>
      </c>
      <c r="DI40" s="66">
        <f t="shared" si="6"/>
        <v>17.100000000000001</v>
      </c>
      <c r="DJ40" s="45">
        <f t="shared" si="7"/>
        <v>36.700000000000003</v>
      </c>
      <c r="DK40" s="45">
        <f t="shared" si="8"/>
        <v>3.1570004211501135</v>
      </c>
      <c r="DL40" s="93">
        <f t="shared" si="9"/>
        <v>1.8562979903656263</v>
      </c>
      <c r="DM40" s="93">
        <f t="shared" si="10"/>
        <v>4.0976723523147758</v>
      </c>
    </row>
    <row r="41" spans="1:117" ht="21" customHeight="1" x14ac:dyDescent="0.35">
      <c r="A41" s="45">
        <v>11</v>
      </c>
      <c r="B41" s="45">
        <v>20</v>
      </c>
      <c r="C41" s="45" t="s">
        <v>201</v>
      </c>
      <c r="D41" s="45" t="str">
        <f t="shared" si="0"/>
        <v>Beijer et al (2011)</v>
      </c>
      <c r="E41" s="93" t="s">
        <v>202</v>
      </c>
      <c r="F41" s="93" t="s">
        <v>882</v>
      </c>
      <c r="G41" s="93">
        <v>2011</v>
      </c>
      <c r="H41" s="93" t="s">
        <v>203</v>
      </c>
      <c r="I41" s="93">
        <v>10</v>
      </c>
      <c r="J41" s="93" t="s">
        <v>915</v>
      </c>
      <c r="K41" s="93" t="s">
        <v>95</v>
      </c>
      <c r="L41" s="93" t="s">
        <v>65</v>
      </c>
      <c r="M41" s="93" t="s">
        <v>96</v>
      </c>
      <c r="N41" s="93" t="s">
        <v>97</v>
      </c>
      <c r="O41" s="93" t="s">
        <v>204</v>
      </c>
      <c r="P41" s="93" t="s">
        <v>119</v>
      </c>
      <c r="Q41" s="93" t="s">
        <v>205</v>
      </c>
      <c r="R41" s="93" t="s">
        <v>101</v>
      </c>
      <c r="S41" s="93">
        <v>999</v>
      </c>
      <c r="T41" s="93" t="s">
        <v>121</v>
      </c>
      <c r="U41" s="93" t="s">
        <v>121</v>
      </c>
      <c r="V41" s="93" t="s">
        <v>122</v>
      </c>
      <c r="W41" s="93" t="s">
        <v>122</v>
      </c>
      <c r="X41" s="93" t="s">
        <v>206</v>
      </c>
      <c r="Y41" s="93" t="s">
        <v>206</v>
      </c>
      <c r="Z41" s="93" t="s">
        <v>207</v>
      </c>
      <c r="AA41" s="93" t="s">
        <v>106</v>
      </c>
      <c r="AB41" s="93" t="s">
        <v>106</v>
      </c>
      <c r="AC41" s="93" t="s">
        <v>1005</v>
      </c>
      <c r="AD41" s="93" t="s">
        <v>1006</v>
      </c>
      <c r="AE41" s="93">
        <v>2283</v>
      </c>
      <c r="AJ41" s="93" t="s">
        <v>1007</v>
      </c>
      <c r="AK41" s="93">
        <v>3</v>
      </c>
      <c r="AL41" s="93">
        <v>59</v>
      </c>
      <c r="AM41" s="93" t="s">
        <v>1008</v>
      </c>
      <c r="AN41" s="93" t="s">
        <v>1009</v>
      </c>
      <c r="AO41" s="93" t="s">
        <v>1010</v>
      </c>
      <c r="AU41" s="93">
        <f t="shared" si="1"/>
        <v>0</v>
      </c>
      <c r="AV41" s="93" t="s">
        <v>891</v>
      </c>
      <c r="AW41" s="14" t="e">
        <f t="shared" si="2"/>
        <v>#DIV/0!</v>
      </c>
      <c r="AX41" s="14" t="e">
        <f t="shared" si="3"/>
        <v>#DIV/0!</v>
      </c>
      <c r="AY41" s="14" t="e">
        <f t="shared" si="4"/>
        <v>#DIV/0!</v>
      </c>
      <c r="AZ41" s="93" t="e">
        <f t="shared" si="5"/>
        <v>#DIV/0!</v>
      </c>
      <c r="BA41" s="93" t="s">
        <v>1011</v>
      </c>
      <c r="BB41" s="93" t="s">
        <v>911</v>
      </c>
      <c r="BC41" s="93" t="s">
        <v>1012</v>
      </c>
      <c r="BD41" s="93" t="s">
        <v>1013</v>
      </c>
      <c r="BE41" s="93" t="s">
        <v>1015</v>
      </c>
      <c r="BG41" s="94" t="s">
        <v>1703</v>
      </c>
      <c r="BM41" s="93">
        <v>1</v>
      </c>
      <c r="CL41" s="93" t="s">
        <v>159</v>
      </c>
      <c r="CM41" s="93">
        <v>9.5</v>
      </c>
      <c r="CN41" s="93">
        <v>5.5</v>
      </c>
      <c r="CO41" s="93">
        <v>15.2</v>
      </c>
      <c r="CW41" s="93" t="s">
        <v>84</v>
      </c>
      <c r="CX41" s="93" t="s">
        <v>82</v>
      </c>
      <c r="CY41" s="93" t="s">
        <v>159</v>
      </c>
      <c r="CZ41" s="45">
        <v>9.5</v>
      </c>
      <c r="DA41" s="45">
        <v>5.5</v>
      </c>
      <c r="DB41" s="45">
        <v>15.2</v>
      </c>
      <c r="DC41" s="69" t="s">
        <v>84</v>
      </c>
      <c r="DD41" s="69" t="s">
        <v>82</v>
      </c>
      <c r="DE41" s="49">
        <v>9.5</v>
      </c>
      <c r="DF41" s="49">
        <v>5.5</v>
      </c>
      <c r="DG41" s="49">
        <v>15.2</v>
      </c>
      <c r="DI41" s="66">
        <f t="shared" si="6"/>
        <v>4</v>
      </c>
      <c r="DJ41" s="45">
        <f t="shared" si="7"/>
        <v>5.6999999999999993</v>
      </c>
      <c r="DK41" s="45">
        <f t="shared" si="8"/>
        <v>2.2512917986064953</v>
      </c>
      <c r="DL41" s="93">
        <f t="shared" si="9"/>
        <v>1.7047480922384253</v>
      </c>
      <c r="DM41" s="93">
        <f t="shared" si="10"/>
        <v>2.7212954278522306</v>
      </c>
    </row>
    <row r="42" spans="1:117" ht="21" customHeight="1" x14ac:dyDescent="0.35">
      <c r="A42" s="45">
        <v>11</v>
      </c>
      <c r="B42" s="45">
        <v>4</v>
      </c>
      <c r="C42" s="45" t="s">
        <v>201</v>
      </c>
      <c r="D42" s="45" t="str">
        <f t="shared" si="0"/>
        <v>Beijer et al (2011)</v>
      </c>
      <c r="E42" s="93" t="s">
        <v>202</v>
      </c>
      <c r="F42" s="93" t="s">
        <v>882</v>
      </c>
      <c r="G42" s="93">
        <v>2011</v>
      </c>
      <c r="H42" s="93" t="s">
        <v>203</v>
      </c>
      <c r="I42" s="93">
        <v>10</v>
      </c>
      <c r="J42" s="93" t="s">
        <v>915</v>
      </c>
      <c r="K42" s="93" t="s">
        <v>95</v>
      </c>
      <c r="L42" s="93" t="s">
        <v>65</v>
      </c>
      <c r="M42" s="93" t="s">
        <v>96</v>
      </c>
      <c r="N42" s="93" t="s">
        <v>97</v>
      </c>
      <c r="O42" s="93" t="s">
        <v>204</v>
      </c>
      <c r="P42" s="93" t="s">
        <v>119</v>
      </c>
      <c r="Q42" s="93" t="s">
        <v>205</v>
      </c>
      <c r="R42" s="93" t="s">
        <v>101</v>
      </c>
      <c r="S42" s="93">
        <v>999</v>
      </c>
      <c r="T42" s="93" t="s">
        <v>121</v>
      </c>
      <c r="U42" s="93" t="s">
        <v>121</v>
      </c>
      <c r="V42" s="93" t="s">
        <v>122</v>
      </c>
      <c r="W42" s="93" t="s">
        <v>122</v>
      </c>
      <c r="X42" s="93" t="s">
        <v>206</v>
      </c>
      <c r="Y42" s="93" t="s">
        <v>206</v>
      </c>
      <c r="Z42" s="93" t="s">
        <v>207</v>
      </c>
      <c r="AA42" s="93" t="s">
        <v>106</v>
      </c>
      <c r="AB42" s="93" t="s">
        <v>106</v>
      </c>
      <c r="AC42" s="93" t="s">
        <v>1005</v>
      </c>
      <c r="AD42" s="93" t="s">
        <v>1006</v>
      </c>
      <c r="AE42" s="93">
        <v>2283</v>
      </c>
      <c r="AJ42" s="93" t="s">
        <v>1007</v>
      </c>
      <c r="AK42" s="93">
        <v>3</v>
      </c>
      <c r="AL42" s="93">
        <v>59</v>
      </c>
      <c r="AM42" s="93" t="s">
        <v>1008</v>
      </c>
      <c r="AN42" s="93" t="s">
        <v>1009</v>
      </c>
      <c r="AO42" s="93" t="s">
        <v>1010</v>
      </c>
      <c r="AU42" s="93">
        <f t="shared" si="1"/>
        <v>0</v>
      </c>
      <c r="AV42" s="93" t="s">
        <v>891</v>
      </c>
      <c r="AW42" s="14" t="e">
        <f t="shared" si="2"/>
        <v>#DIV/0!</v>
      </c>
      <c r="AX42" s="14" t="e">
        <f t="shared" si="3"/>
        <v>#DIV/0!</v>
      </c>
      <c r="AY42" s="14" t="e">
        <f t="shared" si="4"/>
        <v>#DIV/0!</v>
      </c>
      <c r="AZ42" s="93" t="e">
        <f t="shared" si="5"/>
        <v>#DIV/0!</v>
      </c>
      <c r="BA42" s="93" t="s">
        <v>1011</v>
      </c>
      <c r="BB42" s="93" t="s">
        <v>911</v>
      </c>
      <c r="BC42" s="93" t="s">
        <v>1012</v>
      </c>
      <c r="BD42" s="93" t="s">
        <v>1013</v>
      </c>
      <c r="BE42" s="93" t="s">
        <v>1202</v>
      </c>
      <c r="BG42" s="94" t="s">
        <v>1203</v>
      </c>
      <c r="BM42" s="93">
        <v>1</v>
      </c>
      <c r="CL42" s="93" t="s">
        <v>159</v>
      </c>
      <c r="CM42" s="93">
        <v>28.6</v>
      </c>
      <c r="CN42" s="93">
        <v>3.5</v>
      </c>
      <c r="CO42" s="93">
        <v>103.2</v>
      </c>
      <c r="CW42" s="93" t="s">
        <v>84</v>
      </c>
      <c r="CX42" s="93" t="s">
        <v>82</v>
      </c>
      <c r="CY42" s="93" t="s">
        <v>159</v>
      </c>
      <c r="CZ42" s="45">
        <v>28.6</v>
      </c>
      <c r="DA42" s="45">
        <v>3.5</v>
      </c>
      <c r="DB42" s="45">
        <v>103.2</v>
      </c>
      <c r="DC42" s="69" t="s">
        <v>84</v>
      </c>
      <c r="DD42" s="69" t="s">
        <v>82</v>
      </c>
      <c r="DE42" s="49">
        <v>28.6</v>
      </c>
      <c r="DF42" s="49">
        <v>3.5</v>
      </c>
      <c r="DG42" s="49">
        <v>103.2</v>
      </c>
      <c r="DI42" s="66">
        <f t="shared" si="6"/>
        <v>25.1</v>
      </c>
      <c r="DJ42" s="45">
        <f t="shared" si="7"/>
        <v>74.599999999999994</v>
      </c>
      <c r="DK42" s="45">
        <f t="shared" si="8"/>
        <v>3.3534067178258069</v>
      </c>
      <c r="DL42" s="93">
        <f t="shared" si="9"/>
        <v>1.2527629684953681</v>
      </c>
      <c r="DM42" s="93">
        <f t="shared" si="10"/>
        <v>4.6366688530474622</v>
      </c>
    </row>
    <row r="43" spans="1:117" ht="21" customHeight="1" x14ac:dyDescent="0.35">
      <c r="A43" s="45">
        <v>11</v>
      </c>
      <c r="B43" s="45">
        <v>15</v>
      </c>
      <c r="C43" s="45" t="s">
        <v>201</v>
      </c>
      <c r="D43" s="45" t="str">
        <f t="shared" si="0"/>
        <v>Beijer et al (2011)</v>
      </c>
      <c r="E43" s="93" t="s">
        <v>202</v>
      </c>
      <c r="F43" s="93" t="s">
        <v>882</v>
      </c>
      <c r="G43" s="93">
        <v>2011</v>
      </c>
      <c r="H43" s="93" t="s">
        <v>203</v>
      </c>
      <c r="I43" s="93">
        <v>10</v>
      </c>
      <c r="J43" s="93" t="s">
        <v>915</v>
      </c>
      <c r="K43" s="93" t="s">
        <v>95</v>
      </c>
      <c r="L43" s="93" t="s">
        <v>65</v>
      </c>
      <c r="M43" s="93" t="s">
        <v>96</v>
      </c>
      <c r="N43" s="93" t="s">
        <v>97</v>
      </c>
      <c r="O43" s="93" t="s">
        <v>204</v>
      </c>
      <c r="P43" s="93" t="s">
        <v>119</v>
      </c>
      <c r="Q43" s="93" t="s">
        <v>205</v>
      </c>
      <c r="R43" s="93" t="s">
        <v>101</v>
      </c>
      <c r="S43" s="93">
        <v>999</v>
      </c>
      <c r="T43" s="93" t="s">
        <v>121</v>
      </c>
      <c r="U43" s="93" t="s">
        <v>121</v>
      </c>
      <c r="V43" s="93" t="s">
        <v>122</v>
      </c>
      <c r="W43" s="93" t="s">
        <v>122</v>
      </c>
      <c r="X43" s="93" t="s">
        <v>206</v>
      </c>
      <c r="Y43" s="93" t="s">
        <v>206</v>
      </c>
      <c r="Z43" s="93" t="s">
        <v>207</v>
      </c>
      <c r="AA43" s="93" t="s">
        <v>106</v>
      </c>
      <c r="AB43" s="93" t="s">
        <v>106</v>
      </c>
      <c r="AC43" s="93" t="s">
        <v>1005</v>
      </c>
      <c r="AD43" s="93" t="s">
        <v>1006</v>
      </c>
      <c r="AE43" s="93">
        <v>2283</v>
      </c>
      <c r="AJ43" s="93" t="s">
        <v>1007</v>
      </c>
      <c r="AK43" s="93">
        <v>3</v>
      </c>
      <c r="AL43" s="93">
        <v>59</v>
      </c>
      <c r="AM43" s="93" t="s">
        <v>1008</v>
      </c>
      <c r="AN43" s="93" t="s">
        <v>1009</v>
      </c>
      <c r="AO43" s="93" t="s">
        <v>1010</v>
      </c>
      <c r="AU43" s="93">
        <f t="shared" si="1"/>
        <v>0</v>
      </c>
      <c r="AV43" s="93" t="s">
        <v>891</v>
      </c>
      <c r="AW43" s="14" t="e">
        <f t="shared" si="2"/>
        <v>#DIV/0!</v>
      </c>
      <c r="AX43" s="14" t="e">
        <f t="shared" si="3"/>
        <v>#DIV/0!</v>
      </c>
      <c r="AY43" s="14" t="e">
        <f t="shared" si="4"/>
        <v>#DIV/0!</v>
      </c>
      <c r="AZ43" s="93" t="e">
        <f t="shared" si="5"/>
        <v>#DIV/0!</v>
      </c>
      <c r="BA43" s="93" t="s">
        <v>1011</v>
      </c>
      <c r="BB43" s="93" t="s">
        <v>911</v>
      </c>
      <c r="BC43" s="93" t="s">
        <v>1012</v>
      </c>
      <c r="BD43" s="93" t="s">
        <v>1013</v>
      </c>
      <c r="BE43" s="93" t="s">
        <v>1311</v>
      </c>
      <c r="BG43" s="94" t="s">
        <v>1272</v>
      </c>
      <c r="BM43" s="93">
        <v>1</v>
      </c>
      <c r="CL43" s="93" t="s">
        <v>159</v>
      </c>
      <c r="CM43" s="93">
        <v>4.5</v>
      </c>
      <c r="CN43" s="93">
        <v>0.9</v>
      </c>
      <c r="CO43" s="93">
        <v>13.1</v>
      </c>
      <c r="CW43" s="93" t="s">
        <v>84</v>
      </c>
      <c r="CX43" s="93" t="s">
        <v>82</v>
      </c>
      <c r="CY43" s="93" t="s">
        <v>159</v>
      </c>
      <c r="CZ43" s="45">
        <v>4.5</v>
      </c>
      <c r="DA43" s="45">
        <v>0.9</v>
      </c>
      <c r="DB43" s="45">
        <v>13.1</v>
      </c>
      <c r="DC43" s="69" t="s">
        <v>84</v>
      </c>
      <c r="DD43" s="69" t="s">
        <v>82</v>
      </c>
      <c r="DE43" s="49">
        <v>4.5</v>
      </c>
      <c r="DF43" s="49">
        <v>0.9</v>
      </c>
      <c r="DG43" s="49">
        <v>13.1</v>
      </c>
      <c r="DI43" s="66">
        <f t="shared" si="6"/>
        <v>3.6</v>
      </c>
      <c r="DJ43" s="45">
        <f t="shared" si="7"/>
        <v>8.6</v>
      </c>
      <c r="DK43" s="45">
        <f t="shared" si="8"/>
        <v>1.5040773967762742</v>
      </c>
      <c r="DL43" s="93">
        <f t="shared" si="9"/>
        <v>-0.10536051565782628</v>
      </c>
      <c r="DM43" s="93">
        <f t="shared" si="10"/>
        <v>2.5726122302071057</v>
      </c>
    </row>
    <row r="44" spans="1:117" ht="21" customHeight="1" x14ac:dyDescent="0.35">
      <c r="A44" s="45">
        <v>11</v>
      </c>
      <c r="B44" s="45">
        <v>16</v>
      </c>
      <c r="C44" s="45" t="s">
        <v>201</v>
      </c>
      <c r="D44" s="45" t="str">
        <f t="shared" si="0"/>
        <v>Beijer et al (2011)</v>
      </c>
      <c r="E44" s="93" t="s">
        <v>202</v>
      </c>
      <c r="F44" s="93" t="s">
        <v>882</v>
      </c>
      <c r="G44" s="93">
        <v>2011</v>
      </c>
      <c r="H44" s="93" t="s">
        <v>203</v>
      </c>
      <c r="I44" s="93">
        <v>10</v>
      </c>
      <c r="J44" s="93" t="s">
        <v>915</v>
      </c>
      <c r="K44" s="93" t="s">
        <v>95</v>
      </c>
      <c r="L44" s="93" t="s">
        <v>65</v>
      </c>
      <c r="M44" s="93" t="s">
        <v>96</v>
      </c>
      <c r="N44" s="93" t="s">
        <v>97</v>
      </c>
      <c r="O44" s="93" t="s">
        <v>204</v>
      </c>
      <c r="P44" s="93" t="s">
        <v>119</v>
      </c>
      <c r="Q44" s="93" t="s">
        <v>205</v>
      </c>
      <c r="R44" s="93" t="s">
        <v>101</v>
      </c>
      <c r="S44" s="93">
        <v>999</v>
      </c>
      <c r="T44" s="93" t="s">
        <v>121</v>
      </c>
      <c r="U44" s="93" t="s">
        <v>121</v>
      </c>
      <c r="V44" s="93" t="s">
        <v>122</v>
      </c>
      <c r="W44" s="93" t="s">
        <v>122</v>
      </c>
      <c r="X44" s="93" t="s">
        <v>206</v>
      </c>
      <c r="Y44" s="93" t="s">
        <v>206</v>
      </c>
      <c r="Z44" s="93" t="s">
        <v>207</v>
      </c>
      <c r="AA44" s="93" t="s">
        <v>106</v>
      </c>
      <c r="AB44" s="93" t="s">
        <v>106</v>
      </c>
      <c r="AC44" s="93" t="s">
        <v>1005</v>
      </c>
      <c r="AD44" s="93" t="s">
        <v>1006</v>
      </c>
      <c r="AE44" s="93">
        <v>2283</v>
      </c>
      <c r="AJ44" s="93" t="s">
        <v>1007</v>
      </c>
      <c r="AK44" s="93">
        <v>3</v>
      </c>
      <c r="AL44" s="93">
        <v>59</v>
      </c>
      <c r="AM44" s="93" t="s">
        <v>1008</v>
      </c>
      <c r="AN44" s="93" t="s">
        <v>1009</v>
      </c>
      <c r="AO44" s="93" t="s">
        <v>1010</v>
      </c>
      <c r="AU44" s="93">
        <f t="shared" si="1"/>
        <v>0</v>
      </c>
      <c r="AV44" s="93" t="s">
        <v>891</v>
      </c>
      <c r="AW44" s="14" t="e">
        <f t="shared" si="2"/>
        <v>#DIV/0!</v>
      </c>
      <c r="AX44" s="14" t="e">
        <f t="shared" si="3"/>
        <v>#DIV/0!</v>
      </c>
      <c r="AY44" s="14" t="e">
        <f t="shared" si="4"/>
        <v>#DIV/0!</v>
      </c>
      <c r="AZ44" s="93" t="e">
        <f t="shared" si="5"/>
        <v>#DIV/0!</v>
      </c>
      <c r="BA44" s="93" t="s">
        <v>1011</v>
      </c>
      <c r="BB44" s="93" t="s">
        <v>911</v>
      </c>
      <c r="BC44" s="93" t="s">
        <v>1012</v>
      </c>
      <c r="BD44" s="93" t="s">
        <v>1013</v>
      </c>
      <c r="BE44" s="93" t="s">
        <v>1312</v>
      </c>
      <c r="BG44" s="94" t="s">
        <v>1272</v>
      </c>
      <c r="BM44" s="93">
        <v>1</v>
      </c>
      <c r="CL44" s="93" t="s">
        <v>159</v>
      </c>
      <c r="CM44" s="93">
        <v>6.3</v>
      </c>
      <c r="CN44" s="93">
        <v>4.3</v>
      </c>
      <c r="CO44" s="93">
        <v>9</v>
      </c>
      <c r="CW44" s="93" t="s">
        <v>84</v>
      </c>
      <c r="CX44" s="93" t="s">
        <v>82</v>
      </c>
      <c r="CY44" s="93" t="s">
        <v>159</v>
      </c>
      <c r="CZ44" s="45">
        <v>6.3</v>
      </c>
      <c r="DA44" s="45">
        <v>4.3</v>
      </c>
      <c r="DB44" s="45">
        <v>9</v>
      </c>
      <c r="DC44" s="69" t="s">
        <v>84</v>
      </c>
      <c r="DD44" s="69" t="s">
        <v>82</v>
      </c>
      <c r="DE44" s="49">
        <v>6.3</v>
      </c>
      <c r="DF44" s="49">
        <v>4.3</v>
      </c>
      <c r="DG44" s="49">
        <v>9</v>
      </c>
      <c r="DI44" s="66">
        <f t="shared" si="6"/>
        <v>2</v>
      </c>
      <c r="DJ44" s="45">
        <f t="shared" si="7"/>
        <v>2.7</v>
      </c>
      <c r="DK44" s="45">
        <f t="shared" si="8"/>
        <v>1.8405496333974869</v>
      </c>
      <c r="DL44" s="93">
        <f t="shared" si="9"/>
        <v>1.4586150226995167</v>
      </c>
      <c r="DM44" s="93">
        <f t="shared" si="10"/>
        <v>2.1972245773362196</v>
      </c>
    </row>
    <row r="45" spans="1:117" ht="21" customHeight="1" x14ac:dyDescent="0.35">
      <c r="A45" s="45">
        <v>11</v>
      </c>
      <c r="B45" s="45">
        <v>17</v>
      </c>
      <c r="C45" s="45" t="s">
        <v>201</v>
      </c>
      <c r="D45" s="45" t="str">
        <f t="shared" si="0"/>
        <v>Beijer et al (2011)</v>
      </c>
      <c r="E45" s="93" t="s">
        <v>202</v>
      </c>
      <c r="F45" s="93" t="s">
        <v>882</v>
      </c>
      <c r="G45" s="93">
        <v>2011</v>
      </c>
      <c r="H45" s="93" t="s">
        <v>203</v>
      </c>
      <c r="I45" s="93">
        <v>10</v>
      </c>
      <c r="J45" s="93" t="s">
        <v>915</v>
      </c>
      <c r="K45" s="93" t="s">
        <v>95</v>
      </c>
      <c r="L45" s="93" t="s">
        <v>65</v>
      </c>
      <c r="M45" s="93" t="s">
        <v>96</v>
      </c>
      <c r="N45" s="93" t="s">
        <v>97</v>
      </c>
      <c r="O45" s="93" t="s">
        <v>204</v>
      </c>
      <c r="P45" s="93" t="s">
        <v>119</v>
      </c>
      <c r="Q45" s="93" t="s">
        <v>205</v>
      </c>
      <c r="R45" s="93" t="s">
        <v>101</v>
      </c>
      <c r="S45" s="93">
        <v>999</v>
      </c>
      <c r="T45" s="93" t="s">
        <v>121</v>
      </c>
      <c r="U45" s="93" t="s">
        <v>121</v>
      </c>
      <c r="V45" s="93" t="s">
        <v>122</v>
      </c>
      <c r="W45" s="93" t="s">
        <v>122</v>
      </c>
      <c r="X45" s="93" t="s">
        <v>206</v>
      </c>
      <c r="Y45" s="93" t="s">
        <v>206</v>
      </c>
      <c r="Z45" s="93" t="s">
        <v>207</v>
      </c>
      <c r="AA45" s="93" t="s">
        <v>106</v>
      </c>
      <c r="AB45" s="93" t="s">
        <v>106</v>
      </c>
      <c r="AC45" s="93" t="s">
        <v>1005</v>
      </c>
      <c r="AD45" s="93" t="s">
        <v>1006</v>
      </c>
      <c r="AE45" s="93">
        <v>2283</v>
      </c>
      <c r="AJ45" s="93" t="s">
        <v>1007</v>
      </c>
      <c r="AK45" s="93">
        <v>3</v>
      </c>
      <c r="AL45" s="93">
        <v>59</v>
      </c>
      <c r="AM45" s="93" t="s">
        <v>1008</v>
      </c>
      <c r="AN45" s="93" t="s">
        <v>1009</v>
      </c>
      <c r="AO45" s="93" t="s">
        <v>1010</v>
      </c>
      <c r="AU45" s="93">
        <f t="shared" si="1"/>
        <v>0</v>
      </c>
      <c r="AV45" s="93" t="s">
        <v>891</v>
      </c>
      <c r="AW45" s="14" t="e">
        <f t="shared" si="2"/>
        <v>#DIV/0!</v>
      </c>
      <c r="AX45" s="14" t="e">
        <f t="shared" si="3"/>
        <v>#DIV/0!</v>
      </c>
      <c r="AY45" s="14" t="e">
        <f t="shared" si="4"/>
        <v>#DIV/0!</v>
      </c>
      <c r="AZ45" s="93" t="e">
        <f t="shared" si="5"/>
        <v>#DIV/0!</v>
      </c>
      <c r="BA45" s="93" t="s">
        <v>1011</v>
      </c>
      <c r="BB45" s="93" t="s">
        <v>911</v>
      </c>
      <c r="BC45" s="93" t="s">
        <v>1012</v>
      </c>
      <c r="BD45" s="93" t="s">
        <v>1013</v>
      </c>
      <c r="BE45" s="93" t="s">
        <v>1321</v>
      </c>
      <c r="BG45" s="94" t="s">
        <v>1704</v>
      </c>
      <c r="BM45" s="93">
        <v>1</v>
      </c>
      <c r="CL45" s="93" t="s">
        <v>159</v>
      </c>
      <c r="CM45" s="93">
        <v>9.1</v>
      </c>
      <c r="CN45" s="93">
        <v>0.2</v>
      </c>
      <c r="CO45" s="93">
        <v>50.6</v>
      </c>
      <c r="CW45" s="93" t="s">
        <v>84</v>
      </c>
      <c r="CX45" s="93" t="s">
        <v>82</v>
      </c>
      <c r="CY45" s="93" t="s">
        <v>159</v>
      </c>
      <c r="CZ45" s="45">
        <v>9.1</v>
      </c>
      <c r="DA45" s="45">
        <v>0.2</v>
      </c>
      <c r="DB45" s="45">
        <v>50.6</v>
      </c>
      <c r="DC45" s="69" t="s">
        <v>84</v>
      </c>
      <c r="DD45" s="69" t="s">
        <v>82</v>
      </c>
      <c r="DE45" s="49">
        <v>9.1</v>
      </c>
      <c r="DF45" s="49">
        <v>0.2</v>
      </c>
      <c r="DG45" s="49">
        <v>50.6</v>
      </c>
      <c r="DI45" s="66">
        <f t="shared" si="6"/>
        <v>8.9</v>
      </c>
      <c r="DJ45" s="45">
        <f t="shared" si="7"/>
        <v>41.5</v>
      </c>
      <c r="DK45" s="45">
        <f t="shared" si="8"/>
        <v>2.2082744135228043</v>
      </c>
      <c r="DL45" s="93">
        <f t="shared" si="9"/>
        <v>-1.6094379124341003</v>
      </c>
      <c r="DM45" s="93">
        <f t="shared" si="10"/>
        <v>3.9239515762934198</v>
      </c>
    </row>
    <row r="46" spans="1:117" ht="21" customHeight="1" x14ac:dyDescent="0.35">
      <c r="A46" s="45">
        <v>11</v>
      </c>
      <c r="B46" s="45">
        <v>18</v>
      </c>
      <c r="C46" s="45" t="s">
        <v>201</v>
      </c>
      <c r="D46" s="45" t="str">
        <f t="shared" si="0"/>
        <v>Beijer et al (2011)</v>
      </c>
      <c r="E46" s="93" t="s">
        <v>202</v>
      </c>
      <c r="F46" s="93" t="s">
        <v>882</v>
      </c>
      <c r="G46" s="93">
        <v>2011</v>
      </c>
      <c r="H46" s="93" t="s">
        <v>203</v>
      </c>
      <c r="I46" s="93">
        <v>10</v>
      </c>
      <c r="J46" s="93" t="s">
        <v>915</v>
      </c>
      <c r="K46" s="93" t="s">
        <v>95</v>
      </c>
      <c r="L46" s="93" t="s">
        <v>65</v>
      </c>
      <c r="M46" s="93" t="s">
        <v>96</v>
      </c>
      <c r="N46" s="93" t="s">
        <v>97</v>
      </c>
      <c r="O46" s="93" t="s">
        <v>204</v>
      </c>
      <c r="P46" s="93" t="s">
        <v>119</v>
      </c>
      <c r="Q46" s="93" t="s">
        <v>205</v>
      </c>
      <c r="R46" s="93" t="s">
        <v>101</v>
      </c>
      <c r="S46" s="93">
        <v>999</v>
      </c>
      <c r="T46" s="93" t="s">
        <v>121</v>
      </c>
      <c r="U46" s="93" t="s">
        <v>121</v>
      </c>
      <c r="V46" s="93" t="s">
        <v>122</v>
      </c>
      <c r="W46" s="93" t="s">
        <v>122</v>
      </c>
      <c r="X46" s="93" t="s">
        <v>206</v>
      </c>
      <c r="Y46" s="93" t="s">
        <v>206</v>
      </c>
      <c r="Z46" s="93" t="s">
        <v>207</v>
      </c>
      <c r="AA46" s="93" t="s">
        <v>106</v>
      </c>
      <c r="AB46" s="93" t="s">
        <v>106</v>
      </c>
      <c r="AC46" s="93" t="s">
        <v>1005</v>
      </c>
      <c r="AD46" s="93" t="s">
        <v>1006</v>
      </c>
      <c r="AE46" s="93">
        <v>2283</v>
      </c>
      <c r="AJ46" s="93" t="s">
        <v>1007</v>
      </c>
      <c r="AK46" s="93">
        <v>3</v>
      </c>
      <c r="AL46" s="93">
        <v>59</v>
      </c>
      <c r="AM46" s="93" t="s">
        <v>1008</v>
      </c>
      <c r="AN46" s="93" t="s">
        <v>1009</v>
      </c>
      <c r="AO46" s="93" t="s">
        <v>1010</v>
      </c>
      <c r="AU46" s="93">
        <f t="shared" si="1"/>
        <v>0</v>
      </c>
      <c r="AV46" s="93" t="s">
        <v>891</v>
      </c>
      <c r="AW46" s="14" t="e">
        <f t="shared" si="2"/>
        <v>#DIV/0!</v>
      </c>
      <c r="AX46" s="14" t="e">
        <f t="shared" si="3"/>
        <v>#DIV/0!</v>
      </c>
      <c r="AY46" s="14" t="e">
        <f t="shared" si="4"/>
        <v>#DIV/0!</v>
      </c>
      <c r="AZ46" s="93" t="e">
        <f t="shared" si="5"/>
        <v>#DIV/0!</v>
      </c>
      <c r="BA46" s="93" t="s">
        <v>1011</v>
      </c>
      <c r="BB46" s="93" t="s">
        <v>911</v>
      </c>
      <c r="BC46" s="93" t="s">
        <v>1012</v>
      </c>
      <c r="BD46" s="93" t="s">
        <v>1013</v>
      </c>
      <c r="BE46" s="93" t="s">
        <v>1322</v>
      </c>
      <c r="BG46" s="94" t="s">
        <v>1704</v>
      </c>
      <c r="BM46" s="93">
        <v>1</v>
      </c>
      <c r="CL46" s="93" t="s">
        <v>159</v>
      </c>
      <c r="CM46" s="93">
        <v>2.1</v>
      </c>
      <c r="CN46" s="93">
        <v>0.3</v>
      </c>
      <c r="CO46" s="93">
        <v>7.5</v>
      </c>
      <c r="CW46" s="93" t="s">
        <v>84</v>
      </c>
      <c r="CX46" s="93" t="s">
        <v>82</v>
      </c>
      <c r="CY46" s="93" t="s">
        <v>159</v>
      </c>
      <c r="CZ46" s="45">
        <v>2.1</v>
      </c>
      <c r="DA46" s="45">
        <v>0.3</v>
      </c>
      <c r="DB46" s="45">
        <v>7.5</v>
      </c>
      <c r="DC46" s="69" t="s">
        <v>84</v>
      </c>
      <c r="DD46" s="69" t="s">
        <v>82</v>
      </c>
      <c r="DE46" s="49">
        <v>2.1</v>
      </c>
      <c r="DF46" s="49">
        <v>0.3</v>
      </c>
      <c r="DG46" s="49">
        <v>7.5</v>
      </c>
      <c r="DI46" s="66">
        <f t="shared" si="6"/>
        <v>1.8</v>
      </c>
      <c r="DJ46" s="45">
        <f t="shared" si="7"/>
        <v>5.4</v>
      </c>
      <c r="DK46" s="45">
        <f t="shared" si="8"/>
        <v>0.74193734472937733</v>
      </c>
      <c r="DL46" s="93">
        <f t="shared" si="9"/>
        <v>-1.2039728043259361</v>
      </c>
      <c r="DM46" s="93">
        <f t="shared" si="10"/>
        <v>2.0149030205422647</v>
      </c>
    </row>
    <row r="47" spans="1:117" ht="21" customHeight="1" x14ac:dyDescent="0.35">
      <c r="A47" s="45">
        <v>11</v>
      </c>
      <c r="B47" s="45">
        <v>3</v>
      </c>
      <c r="C47" s="45" t="s">
        <v>201</v>
      </c>
      <c r="D47" s="45" t="str">
        <f t="shared" si="0"/>
        <v>Beijer et al (2011)</v>
      </c>
      <c r="E47" s="93" t="s">
        <v>202</v>
      </c>
      <c r="F47" s="93" t="s">
        <v>882</v>
      </c>
      <c r="G47" s="93">
        <v>2011</v>
      </c>
      <c r="H47" s="93" t="s">
        <v>203</v>
      </c>
      <c r="I47" s="93">
        <v>10</v>
      </c>
      <c r="J47" s="93" t="s">
        <v>915</v>
      </c>
      <c r="K47" s="93" t="s">
        <v>95</v>
      </c>
      <c r="L47" s="93" t="s">
        <v>65</v>
      </c>
      <c r="M47" s="93" t="s">
        <v>96</v>
      </c>
      <c r="N47" s="93" t="s">
        <v>97</v>
      </c>
      <c r="O47" s="93" t="s">
        <v>204</v>
      </c>
      <c r="P47" s="93" t="s">
        <v>119</v>
      </c>
      <c r="Q47" s="93" t="s">
        <v>205</v>
      </c>
      <c r="R47" s="93" t="s">
        <v>101</v>
      </c>
      <c r="S47" s="93">
        <v>999</v>
      </c>
      <c r="T47" s="93" t="s">
        <v>121</v>
      </c>
      <c r="U47" s="93" t="s">
        <v>121</v>
      </c>
      <c r="V47" s="93" t="s">
        <v>122</v>
      </c>
      <c r="W47" s="93" t="s">
        <v>122</v>
      </c>
      <c r="X47" s="93" t="s">
        <v>206</v>
      </c>
      <c r="Y47" s="93" t="s">
        <v>206</v>
      </c>
      <c r="Z47" s="93" t="s">
        <v>207</v>
      </c>
      <c r="AA47" s="93" t="s">
        <v>106</v>
      </c>
      <c r="AB47" s="93" t="s">
        <v>106</v>
      </c>
      <c r="AC47" s="93" t="s">
        <v>1005</v>
      </c>
      <c r="AD47" s="93" t="s">
        <v>1006</v>
      </c>
      <c r="AE47" s="93">
        <v>2283</v>
      </c>
      <c r="AJ47" s="93" t="s">
        <v>1007</v>
      </c>
      <c r="AK47" s="93">
        <v>3</v>
      </c>
      <c r="AL47" s="93">
        <v>59</v>
      </c>
      <c r="AM47" s="93" t="s">
        <v>1008</v>
      </c>
      <c r="AN47" s="93" t="s">
        <v>1009</v>
      </c>
      <c r="AO47" s="93" t="s">
        <v>1010</v>
      </c>
      <c r="AU47" s="93">
        <f t="shared" si="1"/>
        <v>0</v>
      </c>
      <c r="AV47" s="93" t="s">
        <v>891</v>
      </c>
      <c r="AW47" s="14" t="e">
        <f t="shared" si="2"/>
        <v>#DIV/0!</v>
      </c>
      <c r="AX47" s="14" t="e">
        <f t="shared" si="3"/>
        <v>#DIV/0!</v>
      </c>
      <c r="AY47" s="14" t="e">
        <f t="shared" si="4"/>
        <v>#DIV/0!</v>
      </c>
      <c r="AZ47" s="93" t="e">
        <f t="shared" si="5"/>
        <v>#DIV/0!</v>
      </c>
      <c r="BA47" s="93" t="s">
        <v>1011</v>
      </c>
      <c r="BB47" s="93" t="s">
        <v>911</v>
      </c>
      <c r="BC47" s="93" t="s">
        <v>1012</v>
      </c>
      <c r="BD47" s="93" t="s">
        <v>1013</v>
      </c>
      <c r="BE47" s="93" t="s">
        <v>1199</v>
      </c>
      <c r="BG47" s="94" t="s">
        <v>1656</v>
      </c>
      <c r="BM47" s="93">
        <v>1</v>
      </c>
      <c r="CL47" s="93" t="s">
        <v>159</v>
      </c>
      <c r="CM47" s="93">
        <v>3.3</v>
      </c>
      <c r="CN47" s="93">
        <v>0.1</v>
      </c>
      <c r="CO47" s="93">
        <v>18.600000000000001</v>
      </c>
      <c r="CW47" s="93" t="s">
        <v>84</v>
      </c>
      <c r="CX47" s="93" t="s">
        <v>82</v>
      </c>
      <c r="CY47" s="93" t="s">
        <v>159</v>
      </c>
      <c r="CZ47" s="45">
        <v>3.3</v>
      </c>
      <c r="DA47" s="45">
        <v>0.1</v>
      </c>
      <c r="DB47" s="45">
        <v>18.600000000000001</v>
      </c>
      <c r="DC47" s="69" t="s">
        <v>84</v>
      </c>
      <c r="DD47" s="69" t="s">
        <v>82</v>
      </c>
      <c r="DE47" s="49">
        <v>3.3</v>
      </c>
      <c r="DF47" s="49">
        <v>0.1</v>
      </c>
      <c r="DG47" s="49">
        <v>18.600000000000001</v>
      </c>
      <c r="DI47" s="66">
        <f t="shared" si="6"/>
        <v>3.1999999999999997</v>
      </c>
      <c r="DJ47" s="45">
        <f t="shared" si="7"/>
        <v>15.3</v>
      </c>
      <c r="DK47" s="45">
        <f t="shared" si="8"/>
        <v>1.1939224684724346</v>
      </c>
      <c r="DL47" s="93">
        <f t="shared" si="9"/>
        <v>-2.3025850929940455</v>
      </c>
      <c r="DM47" s="93">
        <f t="shared" si="10"/>
        <v>2.9231615807191558</v>
      </c>
    </row>
    <row r="48" spans="1:117" ht="21" customHeight="1" x14ac:dyDescent="0.35">
      <c r="A48" s="45">
        <v>11</v>
      </c>
      <c r="B48" s="45">
        <v>5</v>
      </c>
      <c r="C48" s="45" t="s">
        <v>201</v>
      </c>
      <c r="D48" s="45" t="str">
        <f t="shared" si="0"/>
        <v>Beijer et al (2011)</v>
      </c>
      <c r="E48" s="93" t="s">
        <v>202</v>
      </c>
      <c r="F48" s="93" t="s">
        <v>882</v>
      </c>
      <c r="G48" s="93">
        <v>2011</v>
      </c>
      <c r="H48" s="93" t="s">
        <v>203</v>
      </c>
      <c r="I48" s="93">
        <v>10</v>
      </c>
      <c r="J48" s="93" t="s">
        <v>915</v>
      </c>
      <c r="K48" s="93" t="s">
        <v>95</v>
      </c>
      <c r="L48" s="93" t="s">
        <v>65</v>
      </c>
      <c r="M48" s="93" t="s">
        <v>96</v>
      </c>
      <c r="N48" s="93" t="s">
        <v>97</v>
      </c>
      <c r="O48" s="93" t="s">
        <v>204</v>
      </c>
      <c r="P48" s="93" t="s">
        <v>119</v>
      </c>
      <c r="Q48" s="93" t="s">
        <v>205</v>
      </c>
      <c r="R48" s="93" t="s">
        <v>101</v>
      </c>
      <c r="S48" s="93">
        <v>999</v>
      </c>
      <c r="T48" s="93" t="s">
        <v>121</v>
      </c>
      <c r="U48" s="93" t="s">
        <v>121</v>
      </c>
      <c r="V48" s="93" t="s">
        <v>122</v>
      </c>
      <c r="W48" s="93" t="s">
        <v>122</v>
      </c>
      <c r="X48" s="93" t="s">
        <v>206</v>
      </c>
      <c r="Y48" s="93" t="s">
        <v>206</v>
      </c>
      <c r="Z48" s="93" t="s">
        <v>207</v>
      </c>
      <c r="AA48" s="93" t="s">
        <v>106</v>
      </c>
      <c r="AB48" s="93" t="s">
        <v>106</v>
      </c>
      <c r="AC48" s="93" t="s">
        <v>1005</v>
      </c>
      <c r="AD48" s="93" t="s">
        <v>1006</v>
      </c>
      <c r="AE48" s="93">
        <v>2283</v>
      </c>
      <c r="AJ48" s="93" t="s">
        <v>1007</v>
      </c>
      <c r="AK48" s="93">
        <v>3</v>
      </c>
      <c r="AL48" s="93">
        <v>59</v>
      </c>
      <c r="AM48" s="93" t="s">
        <v>1008</v>
      </c>
      <c r="AN48" s="93" t="s">
        <v>1009</v>
      </c>
      <c r="AO48" s="93" t="s">
        <v>1010</v>
      </c>
      <c r="AU48" s="93">
        <f t="shared" si="1"/>
        <v>0</v>
      </c>
      <c r="AV48" s="93" t="s">
        <v>891</v>
      </c>
      <c r="AW48" s="14" t="e">
        <f t="shared" si="2"/>
        <v>#DIV/0!</v>
      </c>
      <c r="AX48" s="14" t="e">
        <f t="shared" si="3"/>
        <v>#DIV/0!</v>
      </c>
      <c r="AY48" s="14" t="e">
        <f t="shared" si="4"/>
        <v>#DIV/0!</v>
      </c>
      <c r="AZ48" s="93" t="e">
        <f t="shared" si="5"/>
        <v>#DIV/0!</v>
      </c>
      <c r="BA48" s="93" t="s">
        <v>1011</v>
      </c>
      <c r="BB48" s="93" t="s">
        <v>911</v>
      </c>
      <c r="BC48" s="93" t="s">
        <v>1012</v>
      </c>
      <c r="BD48" s="93" t="s">
        <v>1013</v>
      </c>
      <c r="BE48" s="93" t="s">
        <v>1325</v>
      </c>
      <c r="BG48" s="94" t="s">
        <v>1698</v>
      </c>
      <c r="BM48" s="93">
        <v>1</v>
      </c>
      <c r="CL48" s="93" t="s">
        <v>159</v>
      </c>
      <c r="CM48" s="93">
        <v>7.4</v>
      </c>
      <c r="CN48" s="93">
        <v>0.9</v>
      </c>
      <c r="CO48" s="93">
        <v>26.8</v>
      </c>
      <c r="CW48" s="93" t="s">
        <v>84</v>
      </c>
      <c r="CX48" s="93" t="s">
        <v>82</v>
      </c>
      <c r="CY48" s="93" t="s">
        <v>159</v>
      </c>
      <c r="CZ48" s="45">
        <v>7.4</v>
      </c>
      <c r="DA48" s="45">
        <v>0.9</v>
      </c>
      <c r="DB48" s="45">
        <v>26.8</v>
      </c>
      <c r="DC48" s="69" t="s">
        <v>84</v>
      </c>
      <c r="DD48" s="69" t="s">
        <v>82</v>
      </c>
      <c r="DE48" s="49">
        <v>7.4</v>
      </c>
      <c r="DF48" s="49">
        <v>0.9</v>
      </c>
      <c r="DG48" s="49">
        <v>26.8</v>
      </c>
      <c r="DI48" s="66">
        <f t="shared" si="6"/>
        <v>6.5</v>
      </c>
      <c r="DJ48" s="45">
        <f t="shared" si="7"/>
        <v>19.399999999999999</v>
      </c>
      <c r="DK48" s="45">
        <f t="shared" si="8"/>
        <v>2.0014800002101243</v>
      </c>
      <c r="DL48" s="93">
        <f t="shared" si="9"/>
        <v>-0.10536051565782628</v>
      </c>
      <c r="DM48" s="93">
        <f t="shared" si="10"/>
        <v>3.2884018875168111</v>
      </c>
    </row>
    <row r="49" spans="1:117" ht="21" customHeight="1" x14ac:dyDescent="0.35">
      <c r="A49" s="45">
        <v>11</v>
      </c>
      <c r="B49" s="45">
        <v>6</v>
      </c>
      <c r="C49" s="45" t="s">
        <v>201</v>
      </c>
      <c r="D49" s="45" t="str">
        <f t="shared" si="0"/>
        <v>Beijer et al (2011)</v>
      </c>
      <c r="E49" s="93" t="s">
        <v>202</v>
      </c>
      <c r="F49" s="93" t="s">
        <v>882</v>
      </c>
      <c r="G49" s="93">
        <v>2011</v>
      </c>
      <c r="H49" s="93" t="s">
        <v>203</v>
      </c>
      <c r="I49" s="93">
        <v>10</v>
      </c>
      <c r="J49" s="93" t="s">
        <v>915</v>
      </c>
      <c r="K49" s="93" t="s">
        <v>95</v>
      </c>
      <c r="L49" s="93" t="s">
        <v>65</v>
      </c>
      <c r="M49" s="93" t="s">
        <v>96</v>
      </c>
      <c r="N49" s="93" t="s">
        <v>97</v>
      </c>
      <c r="O49" s="93" t="s">
        <v>204</v>
      </c>
      <c r="P49" s="93" t="s">
        <v>119</v>
      </c>
      <c r="Q49" s="93" t="s">
        <v>205</v>
      </c>
      <c r="R49" s="93" t="s">
        <v>101</v>
      </c>
      <c r="S49" s="93">
        <v>999</v>
      </c>
      <c r="T49" s="93" t="s">
        <v>121</v>
      </c>
      <c r="U49" s="93" t="s">
        <v>121</v>
      </c>
      <c r="V49" s="93" t="s">
        <v>122</v>
      </c>
      <c r="W49" s="93" t="s">
        <v>122</v>
      </c>
      <c r="X49" s="93" t="s">
        <v>206</v>
      </c>
      <c r="Y49" s="93" t="s">
        <v>206</v>
      </c>
      <c r="Z49" s="93" t="s">
        <v>207</v>
      </c>
      <c r="AA49" s="93" t="s">
        <v>106</v>
      </c>
      <c r="AB49" s="93" t="s">
        <v>106</v>
      </c>
      <c r="AC49" s="93" t="s">
        <v>1005</v>
      </c>
      <c r="AD49" s="93" t="s">
        <v>1006</v>
      </c>
      <c r="AE49" s="93">
        <v>2283</v>
      </c>
      <c r="AJ49" s="93" t="s">
        <v>1007</v>
      </c>
      <c r="AK49" s="93">
        <v>3</v>
      </c>
      <c r="AL49" s="93">
        <v>59</v>
      </c>
      <c r="AM49" s="93" t="s">
        <v>1008</v>
      </c>
      <c r="AN49" s="93" t="s">
        <v>1009</v>
      </c>
      <c r="AO49" s="93" t="s">
        <v>1010</v>
      </c>
      <c r="AU49" s="93">
        <f t="shared" si="1"/>
        <v>0</v>
      </c>
      <c r="AV49" s="93" t="s">
        <v>891</v>
      </c>
      <c r="AW49" s="14" t="e">
        <f t="shared" si="2"/>
        <v>#DIV/0!</v>
      </c>
      <c r="AX49" s="14" t="e">
        <f t="shared" si="3"/>
        <v>#DIV/0!</v>
      </c>
      <c r="AY49" s="14" t="e">
        <f t="shared" si="4"/>
        <v>#DIV/0!</v>
      </c>
      <c r="AZ49" s="93" t="e">
        <f t="shared" si="5"/>
        <v>#DIV/0!</v>
      </c>
      <c r="BA49" s="93" t="s">
        <v>1011</v>
      </c>
      <c r="BB49" s="93" t="s">
        <v>911</v>
      </c>
      <c r="BC49" s="93" t="s">
        <v>1012</v>
      </c>
      <c r="BD49" s="93" t="s">
        <v>1013</v>
      </c>
      <c r="BE49" s="93" t="s">
        <v>1326</v>
      </c>
      <c r="BG49" s="94" t="s">
        <v>1698</v>
      </c>
      <c r="BM49" s="93">
        <v>1</v>
      </c>
      <c r="CL49" s="93" t="s">
        <v>159</v>
      </c>
      <c r="CM49" s="93">
        <v>0.95</v>
      </c>
      <c r="CN49" s="93">
        <v>0.1</v>
      </c>
      <c r="CO49" s="93">
        <v>3.4</v>
      </c>
      <c r="CW49" s="93" t="s">
        <v>84</v>
      </c>
      <c r="CX49" s="93" t="s">
        <v>82</v>
      </c>
      <c r="CY49" s="93" t="s">
        <v>159</v>
      </c>
      <c r="CZ49" s="45">
        <v>0.95</v>
      </c>
      <c r="DA49" s="45">
        <v>0.1</v>
      </c>
      <c r="DB49" s="45">
        <v>3.4</v>
      </c>
      <c r="DC49" s="69" t="s">
        <v>84</v>
      </c>
      <c r="DD49" s="69" t="s">
        <v>82</v>
      </c>
      <c r="DE49" s="49">
        <v>0.95</v>
      </c>
      <c r="DF49" s="49">
        <v>0.1</v>
      </c>
      <c r="DG49" s="49">
        <v>3.4</v>
      </c>
      <c r="DI49" s="66">
        <f t="shared" si="6"/>
        <v>0.85</v>
      </c>
      <c r="DJ49" s="45">
        <f t="shared" si="7"/>
        <v>2.4500000000000002</v>
      </c>
      <c r="DK49" s="45">
        <f t="shared" si="8"/>
        <v>-5.1293294387550578E-2</v>
      </c>
      <c r="DL49" s="93">
        <f t="shared" si="9"/>
        <v>-2.3025850929940455</v>
      </c>
      <c r="DM49" s="93">
        <f t="shared" si="10"/>
        <v>1.2237754316221157</v>
      </c>
    </row>
    <row r="50" spans="1:117" ht="21" customHeight="1" x14ac:dyDescent="0.35">
      <c r="A50" s="45">
        <v>11</v>
      </c>
      <c r="B50" s="45">
        <v>9</v>
      </c>
      <c r="C50" s="45" t="s">
        <v>201</v>
      </c>
      <c r="D50" s="45" t="str">
        <f t="shared" si="0"/>
        <v>Beijer et al (2011)</v>
      </c>
      <c r="E50" s="93" t="s">
        <v>202</v>
      </c>
      <c r="F50" s="93" t="s">
        <v>882</v>
      </c>
      <c r="G50" s="93">
        <v>2011</v>
      </c>
      <c r="H50" s="93" t="s">
        <v>203</v>
      </c>
      <c r="I50" s="93">
        <v>10</v>
      </c>
      <c r="J50" s="93" t="s">
        <v>915</v>
      </c>
      <c r="K50" s="93" t="s">
        <v>95</v>
      </c>
      <c r="L50" s="93" t="s">
        <v>65</v>
      </c>
      <c r="M50" s="93" t="s">
        <v>96</v>
      </c>
      <c r="N50" s="93" t="s">
        <v>97</v>
      </c>
      <c r="O50" s="93" t="s">
        <v>204</v>
      </c>
      <c r="P50" s="93" t="s">
        <v>119</v>
      </c>
      <c r="Q50" s="93" t="s">
        <v>205</v>
      </c>
      <c r="R50" s="93" t="s">
        <v>101</v>
      </c>
      <c r="S50" s="93">
        <v>999</v>
      </c>
      <c r="T50" s="93" t="s">
        <v>121</v>
      </c>
      <c r="U50" s="93" t="s">
        <v>121</v>
      </c>
      <c r="V50" s="93" t="s">
        <v>122</v>
      </c>
      <c r="W50" s="93" t="s">
        <v>122</v>
      </c>
      <c r="X50" s="93" t="s">
        <v>206</v>
      </c>
      <c r="Y50" s="93" t="s">
        <v>206</v>
      </c>
      <c r="Z50" s="93" t="s">
        <v>207</v>
      </c>
      <c r="AA50" s="93" t="s">
        <v>106</v>
      </c>
      <c r="AB50" s="93" t="s">
        <v>106</v>
      </c>
      <c r="AC50" s="93" t="s">
        <v>1005</v>
      </c>
      <c r="AD50" s="93" t="s">
        <v>1006</v>
      </c>
      <c r="AE50" s="93">
        <v>2283</v>
      </c>
      <c r="AJ50" s="93" t="s">
        <v>1007</v>
      </c>
      <c r="AK50" s="93">
        <v>3</v>
      </c>
      <c r="AL50" s="93">
        <v>59</v>
      </c>
      <c r="AM50" s="93" t="s">
        <v>1008</v>
      </c>
      <c r="AN50" s="93" t="s">
        <v>1009</v>
      </c>
      <c r="AO50" s="93" t="s">
        <v>1010</v>
      </c>
      <c r="AU50" s="93">
        <f t="shared" si="1"/>
        <v>0</v>
      </c>
      <c r="AV50" s="93" t="s">
        <v>891</v>
      </c>
      <c r="AW50" s="14" t="e">
        <f t="shared" si="2"/>
        <v>#DIV/0!</v>
      </c>
      <c r="AX50" s="14" t="e">
        <f t="shared" si="3"/>
        <v>#DIV/0!</v>
      </c>
      <c r="AY50" s="14" t="e">
        <f t="shared" si="4"/>
        <v>#DIV/0!</v>
      </c>
      <c r="AZ50" s="93" t="e">
        <f t="shared" si="5"/>
        <v>#DIV/0!</v>
      </c>
      <c r="BA50" s="93" t="s">
        <v>1011</v>
      </c>
      <c r="BB50" s="93" t="s">
        <v>911</v>
      </c>
      <c r="BC50" s="93" t="s">
        <v>1012</v>
      </c>
      <c r="BD50" s="93" t="s">
        <v>1013</v>
      </c>
      <c r="BE50" s="93" t="s">
        <v>1351</v>
      </c>
      <c r="BG50" s="94" t="s">
        <v>1699</v>
      </c>
      <c r="BM50" s="93">
        <v>1</v>
      </c>
      <c r="CL50" s="93" t="s">
        <v>159</v>
      </c>
      <c r="CM50" s="93">
        <v>4.8</v>
      </c>
      <c r="CN50" s="93">
        <v>0.1</v>
      </c>
      <c r="CO50" s="93">
        <v>26.5</v>
      </c>
      <c r="CW50" s="93" t="s">
        <v>84</v>
      </c>
      <c r="CX50" s="93" t="s">
        <v>82</v>
      </c>
      <c r="CY50" s="93" t="s">
        <v>159</v>
      </c>
      <c r="CZ50" s="45">
        <v>4.8</v>
      </c>
      <c r="DA50" s="45">
        <v>0.1</v>
      </c>
      <c r="DB50" s="45">
        <v>26.5</v>
      </c>
      <c r="DC50" s="69" t="s">
        <v>84</v>
      </c>
      <c r="DD50" s="69" t="s">
        <v>82</v>
      </c>
      <c r="DE50" s="49">
        <v>4.8</v>
      </c>
      <c r="DF50" s="49">
        <v>0.1</v>
      </c>
      <c r="DG50" s="49">
        <v>26.5</v>
      </c>
      <c r="DI50" s="66">
        <f t="shared" si="6"/>
        <v>4.7</v>
      </c>
      <c r="DJ50" s="45">
        <f t="shared" si="7"/>
        <v>21.7</v>
      </c>
      <c r="DK50" s="45">
        <f t="shared" si="8"/>
        <v>1.5686159179138452</v>
      </c>
      <c r="DL50" s="93">
        <f t="shared" si="9"/>
        <v>-2.3025850929940455</v>
      </c>
      <c r="DM50" s="93">
        <f t="shared" si="10"/>
        <v>3.2771447329921766</v>
      </c>
    </row>
    <row r="51" spans="1:117" ht="21" customHeight="1" x14ac:dyDescent="0.35">
      <c r="A51" s="45">
        <v>11</v>
      </c>
      <c r="B51" s="45">
        <v>10</v>
      </c>
      <c r="C51" s="45" t="s">
        <v>201</v>
      </c>
      <c r="D51" s="45" t="str">
        <f t="shared" si="0"/>
        <v>Beijer et al (2011)</v>
      </c>
      <c r="E51" s="93" t="s">
        <v>202</v>
      </c>
      <c r="F51" s="93" t="s">
        <v>882</v>
      </c>
      <c r="G51" s="93">
        <v>2011</v>
      </c>
      <c r="H51" s="93" t="s">
        <v>203</v>
      </c>
      <c r="I51" s="93">
        <v>10</v>
      </c>
      <c r="J51" s="93" t="s">
        <v>915</v>
      </c>
      <c r="K51" s="93" t="s">
        <v>95</v>
      </c>
      <c r="L51" s="93" t="s">
        <v>65</v>
      </c>
      <c r="M51" s="93" t="s">
        <v>96</v>
      </c>
      <c r="N51" s="93" t="s">
        <v>97</v>
      </c>
      <c r="O51" s="93" t="s">
        <v>204</v>
      </c>
      <c r="P51" s="93" t="s">
        <v>119</v>
      </c>
      <c r="Q51" s="93" t="s">
        <v>205</v>
      </c>
      <c r="R51" s="93" t="s">
        <v>101</v>
      </c>
      <c r="S51" s="93">
        <v>999</v>
      </c>
      <c r="T51" s="93" t="s">
        <v>121</v>
      </c>
      <c r="U51" s="93" t="s">
        <v>121</v>
      </c>
      <c r="V51" s="93" t="s">
        <v>122</v>
      </c>
      <c r="W51" s="93" t="s">
        <v>122</v>
      </c>
      <c r="X51" s="93" t="s">
        <v>206</v>
      </c>
      <c r="Y51" s="93" t="s">
        <v>206</v>
      </c>
      <c r="Z51" s="93" t="s">
        <v>207</v>
      </c>
      <c r="AA51" s="93" t="s">
        <v>106</v>
      </c>
      <c r="AB51" s="93" t="s">
        <v>106</v>
      </c>
      <c r="AC51" s="93" t="s">
        <v>1005</v>
      </c>
      <c r="AD51" s="93" t="s">
        <v>1006</v>
      </c>
      <c r="AE51" s="93">
        <v>2283</v>
      </c>
      <c r="AJ51" s="93" t="s">
        <v>1007</v>
      </c>
      <c r="AK51" s="93">
        <v>3</v>
      </c>
      <c r="AL51" s="93">
        <v>59</v>
      </c>
      <c r="AM51" s="93" t="s">
        <v>1008</v>
      </c>
      <c r="AN51" s="93" t="s">
        <v>1009</v>
      </c>
      <c r="AO51" s="93" t="s">
        <v>1010</v>
      </c>
      <c r="AU51" s="93">
        <f t="shared" si="1"/>
        <v>0</v>
      </c>
      <c r="AV51" s="93" t="s">
        <v>891</v>
      </c>
      <c r="AW51" s="14" t="e">
        <f t="shared" si="2"/>
        <v>#DIV/0!</v>
      </c>
      <c r="AX51" s="14" t="e">
        <f t="shared" si="3"/>
        <v>#DIV/0!</v>
      </c>
      <c r="AY51" s="14" t="e">
        <f t="shared" si="4"/>
        <v>#DIV/0!</v>
      </c>
      <c r="AZ51" s="93" t="e">
        <f t="shared" si="5"/>
        <v>#DIV/0!</v>
      </c>
      <c r="BA51" s="93" t="s">
        <v>1011</v>
      </c>
      <c r="BB51" s="93" t="s">
        <v>911</v>
      </c>
      <c r="BC51" s="93" t="s">
        <v>1012</v>
      </c>
      <c r="BD51" s="93" t="s">
        <v>1013</v>
      </c>
      <c r="BE51" s="93" t="s">
        <v>1352</v>
      </c>
      <c r="BG51" s="94" t="s">
        <v>1699</v>
      </c>
      <c r="BM51" s="93">
        <v>1</v>
      </c>
      <c r="CL51" s="93" t="s">
        <v>159</v>
      </c>
      <c r="CM51" s="93">
        <v>2.4</v>
      </c>
      <c r="CN51" s="93">
        <v>0.8</v>
      </c>
      <c r="CO51" s="93">
        <v>5.6</v>
      </c>
      <c r="CW51" s="93" t="s">
        <v>84</v>
      </c>
      <c r="CX51" s="93" t="s">
        <v>82</v>
      </c>
      <c r="CY51" s="93" t="s">
        <v>159</v>
      </c>
      <c r="CZ51" s="45">
        <v>2.4</v>
      </c>
      <c r="DA51" s="45">
        <v>0.8</v>
      </c>
      <c r="DB51" s="45">
        <v>5.6</v>
      </c>
      <c r="DC51" s="69" t="s">
        <v>84</v>
      </c>
      <c r="DD51" s="69" t="s">
        <v>82</v>
      </c>
      <c r="DE51" s="49">
        <v>2.4</v>
      </c>
      <c r="DF51" s="49">
        <v>0.8</v>
      </c>
      <c r="DG51" s="49">
        <v>5.6</v>
      </c>
      <c r="DI51" s="66">
        <f t="shared" si="6"/>
        <v>1.5999999999999999</v>
      </c>
      <c r="DJ51" s="45">
        <f t="shared" si="7"/>
        <v>3.1999999999999997</v>
      </c>
      <c r="DK51" s="45">
        <f t="shared" si="8"/>
        <v>0.87546873735389985</v>
      </c>
      <c r="DL51" s="93">
        <f t="shared" si="9"/>
        <v>-0.22314355131420971</v>
      </c>
      <c r="DM51" s="93">
        <f t="shared" si="10"/>
        <v>1.7227665977411035</v>
      </c>
    </row>
    <row r="52" spans="1:117" ht="21" customHeight="1" x14ac:dyDescent="0.35">
      <c r="A52" s="45">
        <v>11</v>
      </c>
      <c r="B52" s="45">
        <v>23</v>
      </c>
      <c r="C52" s="45" t="s">
        <v>201</v>
      </c>
      <c r="D52" s="45" t="str">
        <f t="shared" si="0"/>
        <v>Beijer et al (2011)</v>
      </c>
      <c r="E52" s="93" t="s">
        <v>202</v>
      </c>
      <c r="F52" s="93" t="s">
        <v>882</v>
      </c>
      <c r="G52" s="93">
        <v>2011</v>
      </c>
      <c r="H52" s="93" t="s">
        <v>203</v>
      </c>
      <c r="I52" s="93">
        <v>10</v>
      </c>
      <c r="J52" s="93" t="s">
        <v>915</v>
      </c>
      <c r="K52" s="93" t="s">
        <v>95</v>
      </c>
      <c r="L52" s="93" t="s">
        <v>65</v>
      </c>
      <c r="M52" s="93" t="s">
        <v>96</v>
      </c>
      <c r="N52" s="93" t="s">
        <v>97</v>
      </c>
      <c r="O52" s="93" t="s">
        <v>204</v>
      </c>
      <c r="P52" s="93" t="s">
        <v>119</v>
      </c>
      <c r="Q52" s="93" t="s">
        <v>205</v>
      </c>
      <c r="R52" s="93" t="s">
        <v>101</v>
      </c>
      <c r="S52" s="93">
        <v>999</v>
      </c>
      <c r="T52" s="93" t="s">
        <v>121</v>
      </c>
      <c r="U52" s="93" t="s">
        <v>121</v>
      </c>
      <c r="V52" s="93" t="s">
        <v>122</v>
      </c>
      <c r="W52" s="93" t="s">
        <v>122</v>
      </c>
      <c r="X52" s="93" t="s">
        <v>206</v>
      </c>
      <c r="Y52" s="93" t="s">
        <v>206</v>
      </c>
      <c r="Z52" s="93" t="s">
        <v>207</v>
      </c>
      <c r="AA52" s="93" t="s">
        <v>106</v>
      </c>
      <c r="AB52" s="93" t="s">
        <v>106</v>
      </c>
      <c r="AC52" s="93" t="s">
        <v>1005</v>
      </c>
      <c r="AD52" s="93" t="s">
        <v>1006</v>
      </c>
      <c r="AE52" s="93">
        <v>2283</v>
      </c>
      <c r="AJ52" s="93" t="s">
        <v>1007</v>
      </c>
      <c r="AK52" s="93">
        <v>3</v>
      </c>
      <c r="AL52" s="93">
        <v>59</v>
      </c>
      <c r="AM52" s="93" t="s">
        <v>1008</v>
      </c>
      <c r="AN52" s="93" t="s">
        <v>1009</v>
      </c>
      <c r="AO52" s="93" t="s">
        <v>1010</v>
      </c>
      <c r="AU52" s="93">
        <f t="shared" si="1"/>
        <v>0</v>
      </c>
      <c r="AV52" s="93" t="s">
        <v>891</v>
      </c>
      <c r="AW52" s="14" t="e">
        <f t="shared" si="2"/>
        <v>#DIV/0!</v>
      </c>
      <c r="AX52" s="14" t="e">
        <f t="shared" si="3"/>
        <v>#DIV/0!</v>
      </c>
      <c r="AY52" s="14" t="e">
        <f t="shared" si="4"/>
        <v>#DIV/0!</v>
      </c>
      <c r="AZ52" s="93" t="e">
        <f t="shared" si="5"/>
        <v>#DIV/0!</v>
      </c>
      <c r="BA52" s="93" t="s">
        <v>1011</v>
      </c>
      <c r="BB52" s="93" t="s">
        <v>911</v>
      </c>
      <c r="BC52" s="93" t="s">
        <v>1012</v>
      </c>
      <c r="BD52" s="93" t="s">
        <v>1013</v>
      </c>
      <c r="BE52" s="93" t="s">
        <v>1578</v>
      </c>
      <c r="BG52" s="94" t="s">
        <v>1574</v>
      </c>
      <c r="BM52" s="93">
        <v>1</v>
      </c>
      <c r="CL52" s="93" t="s">
        <v>159</v>
      </c>
      <c r="CM52" s="93">
        <v>1.6</v>
      </c>
      <c r="CN52" s="93">
        <v>0.7</v>
      </c>
      <c r="CO52" s="93">
        <v>3.2</v>
      </c>
      <c r="CW52" s="93" t="s">
        <v>84</v>
      </c>
      <c r="CX52" s="93" t="s">
        <v>82</v>
      </c>
      <c r="CY52" s="93" t="s">
        <v>159</v>
      </c>
      <c r="CZ52" s="45">
        <v>1.6</v>
      </c>
      <c r="DA52" s="45">
        <v>0.7</v>
      </c>
      <c r="DB52" s="45">
        <v>3.2</v>
      </c>
      <c r="DC52" s="45" t="s">
        <v>84</v>
      </c>
      <c r="DD52" s="45" t="s">
        <v>82</v>
      </c>
      <c r="DE52" s="49">
        <v>1.6</v>
      </c>
      <c r="DF52" s="49">
        <v>0.7</v>
      </c>
      <c r="DG52" s="49">
        <v>3.2</v>
      </c>
      <c r="DI52" s="66">
        <f t="shared" si="6"/>
        <v>0.90000000000000013</v>
      </c>
      <c r="DJ52" s="45">
        <f t="shared" si="7"/>
        <v>1.6</v>
      </c>
      <c r="DK52" s="45">
        <f t="shared" si="8"/>
        <v>0.47000362924573563</v>
      </c>
      <c r="DL52" s="93">
        <f t="shared" si="9"/>
        <v>-0.35667494393873245</v>
      </c>
      <c r="DM52" s="93">
        <f t="shared" si="10"/>
        <v>1.1631508098056809</v>
      </c>
    </row>
    <row r="53" spans="1:117" ht="21" customHeight="1" x14ac:dyDescent="0.35">
      <c r="A53" s="45">
        <v>11</v>
      </c>
      <c r="B53" s="45">
        <v>24</v>
      </c>
      <c r="C53" s="45" t="s">
        <v>201</v>
      </c>
      <c r="D53" s="45" t="str">
        <f t="shared" si="0"/>
        <v>Beijer et al (2011)</v>
      </c>
      <c r="E53" s="93" t="s">
        <v>202</v>
      </c>
      <c r="F53" s="93" t="s">
        <v>882</v>
      </c>
      <c r="G53" s="93">
        <v>2011</v>
      </c>
      <c r="H53" s="93" t="s">
        <v>203</v>
      </c>
      <c r="I53" s="93">
        <v>10</v>
      </c>
      <c r="J53" s="93" t="s">
        <v>915</v>
      </c>
      <c r="K53" s="93" t="s">
        <v>95</v>
      </c>
      <c r="L53" s="93" t="s">
        <v>65</v>
      </c>
      <c r="M53" s="93" t="s">
        <v>96</v>
      </c>
      <c r="N53" s="93" t="s">
        <v>97</v>
      </c>
      <c r="O53" s="93" t="s">
        <v>204</v>
      </c>
      <c r="P53" s="93" t="s">
        <v>119</v>
      </c>
      <c r="Q53" s="93" t="s">
        <v>205</v>
      </c>
      <c r="R53" s="93" t="s">
        <v>101</v>
      </c>
      <c r="S53" s="93">
        <v>999</v>
      </c>
      <c r="T53" s="93" t="s">
        <v>121</v>
      </c>
      <c r="U53" s="93" t="s">
        <v>121</v>
      </c>
      <c r="V53" s="93" t="s">
        <v>122</v>
      </c>
      <c r="W53" s="93" t="s">
        <v>122</v>
      </c>
      <c r="X53" s="93" t="s">
        <v>206</v>
      </c>
      <c r="Y53" s="93" t="s">
        <v>206</v>
      </c>
      <c r="Z53" s="93" t="s">
        <v>207</v>
      </c>
      <c r="AA53" s="93" t="s">
        <v>106</v>
      </c>
      <c r="AB53" s="93" t="s">
        <v>106</v>
      </c>
      <c r="AC53" s="93" t="s">
        <v>1005</v>
      </c>
      <c r="AD53" s="93" t="s">
        <v>1006</v>
      </c>
      <c r="AE53" s="93">
        <v>2283</v>
      </c>
      <c r="AJ53" s="93" t="s">
        <v>1007</v>
      </c>
      <c r="AK53" s="93">
        <v>3</v>
      </c>
      <c r="AL53" s="93">
        <v>59</v>
      </c>
      <c r="AM53" s="93" t="s">
        <v>1008</v>
      </c>
      <c r="AN53" s="93" t="s">
        <v>1009</v>
      </c>
      <c r="AO53" s="93" t="s">
        <v>1010</v>
      </c>
      <c r="AU53" s="93">
        <f t="shared" si="1"/>
        <v>0</v>
      </c>
      <c r="AV53" s="93" t="s">
        <v>891</v>
      </c>
      <c r="AW53" s="14" t="e">
        <f t="shared" si="2"/>
        <v>#DIV/0!</v>
      </c>
      <c r="AX53" s="14" t="e">
        <f t="shared" si="3"/>
        <v>#DIV/0!</v>
      </c>
      <c r="AY53" s="14" t="e">
        <f t="shared" si="4"/>
        <v>#DIV/0!</v>
      </c>
      <c r="AZ53" s="93" t="e">
        <f t="shared" si="5"/>
        <v>#DIV/0!</v>
      </c>
      <c r="BA53" s="93" t="s">
        <v>1011</v>
      </c>
      <c r="BB53" s="93" t="s">
        <v>911</v>
      </c>
      <c r="BC53" s="93" t="s">
        <v>1012</v>
      </c>
      <c r="BD53" s="93" t="s">
        <v>1013</v>
      </c>
      <c r="BE53" s="93" t="s">
        <v>1579</v>
      </c>
      <c r="BG53" s="94" t="s">
        <v>1574</v>
      </c>
      <c r="BM53" s="93">
        <v>1</v>
      </c>
      <c r="CL53" s="93" t="s">
        <v>159</v>
      </c>
      <c r="CM53" s="93">
        <v>1.9</v>
      </c>
      <c r="CN53" s="93">
        <v>1.4</v>
      </c>
      <c r="CO53" s="93">
        <v>2.4</v>
      </c>
      <c r="CW53" s="93" t="s">
        <v>84</v>
      </c>
      <c r="CX53" s="93" t="s">
        <v>82</v>
      </c>
      <c r="CY53" s="93" t="s">
        <v>159</v>
      </c>
      <c r="CZ53" s="45">
        <v>1.9</v>
      </c>
      <c r="DA53" s="45">
        <v>1.4</v>
      </c>
      <c r="DB53" s="45">
        <v>2.4</v>
      </c>
      <c r="DC53" s="69" t="s">
        <v>84</v>
      </c>
      <c r="DD53" s="69" t="s">
        <v>82</v>
      </c>
      <c r="DE53" s="49">
        <v>1.9</v>
      </c>
      <c r="DF53" s="49">
        <v>1.4</v>
      </c>
      <c r="DG53" s="49">
        <v>2.4</v>
      </c>
      <c r="DI53" s="66">
        <f t="shared" si="6"/>
        <v>0.5</v>
      </c>
      <c r="DJ53" s="45">
        <f t="shared" si="7"/>
        <v>0.5</v>
      </c>
      <c r="DK53" s="45">
        <f t="shared" si="8"/>
        <v>0.64185388617239469</v>
      </c>
      <c r="DL53" s="93">
        <f t="shared" si="9"/>
        <v>0.33647223662121289</v>
      </c>
      <c r="DM53" s="93">
        <f t="shared" si="10"/>
        <v>0.87546873735389985</v>
      </c>
    </row>
    <row r="54" spans="1:117" ht="21" customHeight="1" x14ac:dyDescent="0.35">
      <c r="A54" s="45">
        <v>11</v>
      </c>
      <c r="B54" s="45">
        <v>25</v>
      </c>
      <c r="C54" s="45" t="s">
        <v>201</v>
      </c>
      <c r="D54" s="45" t="str">
        <f t="shared" si="0"/>
        <v>Beijer et al (2011)</v>
      </c>
      <c r="E54" s="93" t="s">
        <v>202</v>
      </c>
      <c r="F54" s="93" t="s">
        <v>882</v>
      </c>
      <c r="G54" s="93">
        <v>2011</v>
      </c>
      <c r="H54" s="93" t="s">
        <v>203</v>
      </c>
      <c r="I54" s="93">
        <v>10</v>
      </c>
      <c r="J54" s="93" t="s">
        <v>915</v>
      </c>
      <c r="K54" s="93" t="s">
        <v>95</v>
      </c>
      <c r="L54" s="93" t="s">
        <v>65</v>
      </c>
      <c r="M54" s="93" t="s">
        <v>96</v>
      </c>
      <c r="N54" s="93" t="s">
        <v>97</v>
      </c>
      <c r="O54" s="93" t="s">
        <v>204</v>
      </c>
      <c r="P54" s="93" t="s">
        <v>119</v>
      </c>
      <c r="Q54" s="93" t="s">
        <v>205</v>
      </c>
      <c r="R54" s="93" t="s">
        <v>101</v>
      </c>
      <c r="S54" s="93">
        <v>999</v>
      </c>
      <c r="T54" s="93" t="s">
        <v>121</v>
      </c>
      <c r="U54" s="93" t="s">
        <v>121</v>
      </c>
      <c r="V54" s="93" t="s">
        <v>122</v>
      </c>
      <c r="W54" s="93" t="s">
        <v>122</v>
      </c>
      <c r="X54" s="93" t="s">
        <v>206</v>
      </c>
      <c r="Y54" s="93" t="s">
        <v>206</v>
      </c>
      <c r="Z54" s="93" t="s">
        <v>207</v>
      </c>
      <c r="AA54" s="93" t="s">
        <v>106</v>
      </c>
      <c r="AB54" s="93" t="s">
        <v>106</v>
      </c>
      <c r="AC54" s="93" t="s">
        <v>1005</v>
      </c>
      <c r="AD54" s="93" t="s">
        <v>1006</v>
      </c>
      <c r="AE54" s="93">
        <v>2283</v>
      </c>
      <c r="AJ54" s="93" t="s">
        <v>1007</v>
      </c>
      <c r="AK54" s="93">
        <v>3</v>
      </c>
      <c r="AL54" s="93">
        <v>59</v>
      </c>
      <c r="AM54" s="93" t="s">
        <v>1008</v>
      </c>
      <c r="AN54" s="93" t="s">
        <v>1009</v>
      </c>
      <c r="AO54" s="93" t="s">
        <v>1010</v>
      </c>
      <c r="AU54" s="93">
        <f t="shared" si="1"/>
        <v>0</v>
      </c>
      <c r="AV54" s="93" t="s">
        <v>891</v>
      </c>
      <c r="AW54" s="14" t="e">
        <f t="shared" si="2"/>
        <v>#DIV/0!</v>
      </c>
      <c r="AX54" s="14" t="e">
        <f t="shared" si="3"/>
        <v>#DIV/0!</v>
      </c>
      <c r="AY54" s="14" t="e">
        <f t="shared" si="4"/>
        <v>#DIV/0!</v>
      </c>
      <c r="AZ54" s="93" t="e">
        <f t="shared" si="5"/>
        <v>#DIV/0!</v>
      </c>
      <c r="BA54" s="93" t="s">
        <v>1011</v>
      </c>
      <c r="BB54" s="93" t="s">
        <v>911</v>
      </c>
      <c r="BC54" s="93" t="s">
        <v>1012</v>
      </c>
      <c r="BD54" s="93" t="s">
        <v>1013</v>
      </c>
      <c r="BE54" s="93" t="s">
        <v>1614</v>
      </c>
      <c r="BG54" s="94" t="s">
        <v>1615</v>
      </c>
      <c r="BM54" s="93">
        <v>1</v>
      </c>
      <c r="CL54" s="93" t="s">
        <v>159</v>
      </c>
      <c r="CM54" s="93">
        <v>2</v>
      </c>
      <c r="CN54" s="93">
        <v>0.1</v>
      </c>
      <c r="CO54" s="93">
        <v>11.3</v>
      </c>
      <c r="CW54" s="93" t="s">
        <v>84</v>
      </c>
      <c r="CX54" s="93" t="s">
        <v>82</v>
      </c>
      <c r="CY54" s="93" t="s">
        <v>159</v>
      </c>
      <c r="CZ54" s="45">
        <v>2</v>
      </c>
      <c r="DA54" s="45">
        <v>0.1</v>
      </c>
      <c r="DB54" s="45">
        <v>11.3</v>
      </c>
      <c r="DC54" s="69" t="s">
        <v>84</v>
      </c>
      <c r="DD54" s="69" t="s">
        <v>82</v>
      </c>
      <c r="DE54" s="49">
        <v>2</v>
      </c>
      <c r="DF54" s="49">
        <v>0.1</v>
      </c>
      <c r="DG54" s="49">
        <v>11.3</v>
      </c>
      <c r="DI54" s="66">
        <f t="shared" si="6"/>
        <v>1.9</v>
      </c>
      <c r="DJ54" s="45">
        <f t="shared" si="7"/>
        <v>9.3000000000000007</v>
      </c>
      <c r="DK54" s="45">
        <f t="shared" si="8"/>
        <v>0.69314718055994529</v>
      </c>
      <c r="DL54" s="93">
        <f t="shared" si="9"/>
        <v>-2.3025850929940455</v>
      </c>
      <c r="DM54" s="93">
        <f t="shared" si="10"/>
        <v>2.4248027257182949</v>
      </c>
    </row>
    <row r="55" spans="1:117" ht="21" customHeight="1" x14ac:dyDescent="0.35">
      <c r="A55" s="45">
        <v>11</v>
      </c>
      <c r="B55" s="45">
        <v>26</v>
      </c>
      <c r="C55" s="45" t="s">
        <v>201</v>
      </c>
      <c r="D55" s="45" t="str">
        <f t="shared" si="0"/>
        <v>Beijer et al (2011)</v>
      </c>
      <c r="E55" s="93" t="s">
        <v>202</v>
      </c>
      <c r="F55" s="93" t="s">
        <v>882</v>
      </c>
      <c r="G55" s="93">
        <v>2011</v>
      </c>
      <c r="H55" s="93" t="s">
        <v>203</v>
      </c>
      <c r="I55" s="93">
        <v>10</v>
      </c>
      <c r="J55" s="93" t="s">
        <v>915</v>
      </c>
      <c r="K55" s="93" t="s">
        <v>95</v>
      </c>
      <c r="L55" s="93" t="s">
        <v>65</v>
      </c>
      <c r="M55" s="93" t="s">
        <v>96</v>
      </c>
      <c r="N55" s="93" t="s">
        <v>97</v>
      </c>
      <c r="O55" s="93" t="s">
        <v>204</v>
      </c>
      <c r="P55" s="93" t="s">
        <v>119</v>
      </c>
      <c r="Q55" s="93" t="s">
        <v>205</v>
      </c>
      <c r="R55" s="93" t="s">
        <v>101</v>
      </c>
      <c r="S55" s="93">
        <v>999</v>
      </c>
      <c r="T55" s="93" t="s">
        <v>121</v>
      </c>
      <c r="U55" s="93" t="s">
        <v>121</v>
      </c>
      <c r="V55" s="93" t="s">
        <v>122</v>
      </c>
      <c r="W55" s="93" t="s">
        <v>122</v>
      </c>
      <c r="X55" s="93" t="s">
        <v>206</v>
      </c>
      <c r="Y55" s="93" t="s">
        <v>206</v>
      </c>
      <c r="Z55" s="93" t="s">
        <v>207</v>
      </c>
      <c r="AA55" s="93" t="s">
        <v>106</v>
      </c>
      <c r="AB55" s="93" t="s">
        <v>106</v>
      </c>
      <c r="AC55" s="93" t="s">
        <v>1005</v>
      </c>
      <c r="AD55" s="93" t="s">
        <v>1006</v>
      </c>
      <c r="AE55" s="93">
        <v>2283</v>
      </c>
      <c r="AJ55" s="93" t="s">
        <v>1007</v>
      </c>
      <c r="AK55" s="93">
        <v>3</v>
      </c>
      <c r="AL55" s="93">
        <v>59</v>
      </c>
      <c r="AM55" s="93" t="s">
        <v>1008</v>
      </c>
      <c r="AN55" s="93" t="s">
        <v>1009</v>
      </c>
      <c r="AO55" s="93" t="s">
        <v>1010</v>
      </c>
      <c r="AU55" s="93">
        <f t="shared" si="1"/>
        <v>0</v>
      </c>
      <c r="AV55" s="93" t="s">
        <v>891</v>
      </c>
      <c r="AW55" s="14" t="e">
        <f t="shared" si="2"/>
        <v>#DIV/0!</v>
      </c>
      <c r="AX55" s="14" t="e">
        <f t="shared" si="3"/>
        <v>#DIV/0!</v>
      </c>
      <c r="AY55" s="14" t="e">
        <f t="shared" si="4"/>
        <v>#DIV/0!</v>
      </c>
      <c r="AZ55" s="93" t="e">
        <f t="shared" si="5"/>
        <v>#DIV/0!</v>
      </c>
      <c r="BA55" s="93" t="s">
        <v>1011</v>
      </c>
      <c r="BB55" s="93" t="s">
        <v>911</v>
      </c>
      <c r="BC55" s="93" t="s">
        <v>1012</v>
      </c>
      <c r="BD55" s="93" t="s">
        <v>1013</v>
      </c>
      <c r="BE55" s="93" t="s">
        <v>1616</v>
      </c>
      <c r="BG55" s="94" t="s">
        <v>1615</v>
      </c>
      <c r="BM55" s="93">
        <v>1</v>
      </c>
      <c r="CL55" s="93" t="s">
        <v>159</v>
      </c>
      <c r="CM55" s="93">
        <v>6.3</v>
      </c>
      <c r="CN55" s="93">
        <v>3.5</v>
      </c>
      <c r="CO55" s="93">
        <v>9.8000000000000007</v>
      </c>
      <c r="CW55" s="93" t="s">
        <v>84</v>
      </c>
      <c r="CX55" s="93" t="s">
        <v>82</v>
      </c>
      <c r="CY55" s="93" t="s">
        <v>159</v>
      </c>
      <c r="CZ55" s="45">
        <v>6.3</v>
      </c>
      <c r="DA55" s="45">
        <v>3.5</v>
      </c>
      <c r="DB55" s="45">
        <v>9.8000000000000007</v>
      </c>
      <c r="DC55" s="69" t="s">
        <v>84</v>
      </c>
      <c r="DD55" s="69" t="s">
        <v>82</v>
      </c>
      <c r="DE55" s="49">
        <v>6.3</v>
      </c>
      <c r="DF55" s="49">
        <v>3.5</v>
      </c>
      <c r="DG55" s="49">
        <v>9.8000000000000007</v>
      </c>
      <c r="DI55" s="66">
        <f t="shared" si="6"/>
        <v>2.8</v>
      </c>
      <c r="DJ55" s="45">
        <f t="shared" si="7"/>
        <v>3.5000000000000009</v>
      </c>
      <c r="DK55" s="45">
        <f t="shared" si="8"/>
        <v>1.8405496333974869</v>
      </c>
      <c r="DL55" s="93">
        <f t="shared" si="9"/>
        <v>1.2527629684953681</v>
      </c>
      <c r="DM55" s="93">
        <f t="shared" si="10"/>
        <v>2.2823823856765264</v>
      </c>
    </row>
    <row r="56" spans="1:117" ht="21" customHeight="1" x14ac:dyDescent="0.35">
      <c r="A56" s="45">
        <v>11</v>
      </c>
      <c r="B56" s="45">
        <v>27</v>
      </c>
      <c r="C56" s="45" t="s">
        <v>201</v>
      </c>
      <c r="D56" s="45" t="str">
        <f t="shared" si="0"/>
        <v>Beijer et al (2011)</v>
      </c>
      <c r="E56" s="93" t="s">
        <v>202</v>
      </c>
      <c r="F56" s="93" t="s">
        <v>882</v>
      </c>
      <c r="G56" s="93">
        <v>2011</v>
      </c>
      <c r="H56" s="93" t="s">
        <v>203</v>
      </c>
      <c r="I56" s="93">
        <v>10</v>
      </c>
      <c r="J56" s="93" t="s">
        <v>915</v>
      </c>
      <c r="K56" s="93" t="s">
        <v>95</v>
      </c>
      <c r="L56" s="93" t="s">
        <v>65</v>
      </c>
      <c r="M56" s="93" t="s">
        <v>96</v>
      </c>
      <c r="N56" s="93" t="s">
        <v>97</v>
      </c>
      <c r="O56" s="93" t="s">
        <v>204</v>
      </c>
      <c r="P56" s="93" t="s">
        <v>119</v>
      </c>
      <c r="Q56" s="93" t="s">
        <v>205</v>
      </c>
      <c r="R56" s="93" t="s">
        <v>101</v>
      </c>
      <c r="S56" s="93">
        <v>999</v>
      </c>
      <c r="T56" s="93" t="s">
        <v>121</v>
      </c>
      <c r="U56" s="93" t="s">
        <v>121</v>
      </c>
      <c r="V56" s="93" t="s">
        <v>122</v>
      </c>
      <c r="W56" s="93" t="s">
        <v>122</v>
      </c>
      <c r="X56" s="93" t="s">
        <v>206</v>
      </c>
      <c r="Y56" s="93" t="s">
        <v>206</v>
      </c>
      <c r="Z56" s="93" t="s">
        <v>207</v>
      </c>
      <c r="AA56" s="93" t="s">
        <v>106</v>
      </c>
      <c r="AB56" s="93" t="s">
        <v>106</v>
      </c>
      <c r="AC56" s="93" t="s">
        <v>1005</v>
      </c>
      <c r="AD56" s="93" t="s">
        <v>1006</v>
      </c>
      <c r="AE56" s="93">
        <v>2283</v>
      </c>
      <c r="AJ56" s="93" t="s">
        <v>1007</v>
      </c>
      <c r="AK56" s="93">
        <v>3</v>
      </c>
      <c r="AL56" s="93">
        <v>59</v>
      </c>
      <c r="AM56" s="93" t="s">
        <v>1008</v>
      </c>
      <c r="AN56" s="93" t="s">
        <v>1009</v>
      </c>
      <c r="AO56" s="93" t="s">
        <v>1010</v>
      </c>
      <c r="AU56" s="93">
        <f t="shared" si="1"/>
        <v>0</v>
      </c>
      <c r="AV56" s="93" t="s">
        <v>891</v>
      </c>
      <c r="AW56" s="14" t="e">
        <f t="shared" si="2"/>
        <v>#DIV/0!</v>
      </c>
      <c r="AX56" s="14" t="e">
        <f t="shared" si="3"/>
        <v>#DIV/0!</v>
      </c>
      <c r="AY56" s="14" t="e">
        <f t="shared" si="4"/>
        <v>#DIV/0!</v>
      </c>
      <c r="AZ56" s="93" t="e">
        <f t="shared" si="5"/>
        <v>#DIV/0!</v>
      </c>
      <c r="BA56" s="93" t="s">
        <v>1011</v>
      </c>
      <c r="BB56" s="93" t="s">
        <v>911</v>
      </c>
      <c r="BC56" s="93" t="s">
        <v>1012</v>
      </c>
      <c r="BD56" s="93" t="s">
        <v>1013</v>
      </c>
      <c r="BE56" s="93" t="s">
        <v>1617</v>
      </c>
      <c r="BG56" s="94" t="s">
        <v>1615</v>
      </c>
      <c r="BM56" s="93">
        <v>1</v>
      </c>
      <c r="CL56" s="93" t="s">
        <v>159</v>
      </c>
      <c r="CM56" s="93">
        <v>14.3</v>
      </c>
      <c r="CN56" s="93">
        <v>1.7</v>
      </c>
      <c r="CO56" s="93">
        <v>51.6</v>
      </c>
      <c r="CW56" s="93" t="s">
        <v>84</v>
      </c>
      <c r="CX56" s="93" t="s">
        <v>82</v>
      </c>
      <c r="CY56" s="93" t="s">
        <v>159</v>
      </c>
      <c r="CZ56" s="45">
        <v>14.3</v>
      </c>
      <c r="DA56" s="45">
        <v>1.7</v>
      </c>
      <c r="DB56" s="45">
        <v>51.6</v>
      </c>
      <c r="DC56" s="69" t="s">
        <v>84</v>
      </c>
      <c r="DD56" s="69" t="s">
        <v>82</v>
      </c>
      <c r="DE56" s="49">
        <v>14.3</v>
      </c>
      <c r="DF56" s="49">
        <v>1.7</v>
      </c>
      <c r="DG56" s="49">
        <v>51.6</v>
      </c>
      <c r="DI56" s="66">
        <f t="shared" si="6"/>
        <v>12.600000000000001</v>
      </c>
      <c r="DJ56" s="45">
        <f t="shared" si="7"/>
        <v>37.299999999999997</v>
      </c>
      <c r="DK56" s="45">
        <f t="shared" si="8"/>
        <v>2.6602595372658615</v>
      </c>
      <c r="DL56" s="93">
        <f t="shared" si="9"/>
        <v>0.53062825106217038</v>
      </c>
      <c r="DM56" s="93">
        <f t="shared" si="10"/>
        <v>3.9435216724875173</v>
      </c>
    </row>
    <row r="57" spans="1:117" ht="21" customHeight="1" x14ac:dyDescent="0.35">
      <c r="A57" s="45">
        <v>11</v>
      </c>
      <c r="B57" s="45">
        <v>28</v>
      </c>
      <c r="C57" s="45" t="s">
        <v>201</v>
      </c>
      <c r="D57" s="45" t="str">
        <f t="shared" si="0"/>
        <v>Beijer et al (2011)</v>
      </c>
      <c r="E57" s="93" t="s">
        <v>202</v>
      </c>
      <c r="F57" s="93" t="s">
        <v>882</v>
      </c>
      <c r="G57" s="93">
        <v>2011</v>
      </c>
      <c r="H57" s="93" t="s">
        <v>203</v>
      </c>
      <c r="I57" s="93">
        <v>10</v>
      </c>
      <c r="J57" s="93" t="s">
        <v>915</v>
      </c>
      <c r="K57" s="93" t="s">
        <v>95</v>
      </c>
      <c r="L57" s="93" t="s">
        <v>65</v>
      </c>
      <c r="M57" s="93" t="s">
        <v>96</v>
      </c>
      <c r="N57" s="93" t="s">
        <v>97</v>
      </c>
      <c r="O57" s="93" t="s">
        <v>204</v>
      </c>
      <c r="P57" s="93" t="s">
        <v>119</v>
      </c>
      <c r="Q57" s="93" t="s">
        <v>205</v>
      </c>
      <c r="R57" s="93" t="s">
        <v>101</v>
      </c>
      <c r="S57" s="93">
        <v>999</v>
      </c>
      <c r="T57" s="93" t="s">
        <v>121</v>
      </c>
      <c r="U57" s="93" t="s">
        <v>121</v>
      </c>
      <c r="V57" s="93" t="s">
        <v>122</v>
      </c>
      <c r="W57" s="93" t="s">
        <v>122</v>
      </c>
      <c r="X57" s="93" t="s">
        <v>206</v>
      </c>
      <c r="Y57" s="93" t="s">
        <v>206</v>
      </c>
      <c r="Z57" s="93" t="s">
        <v>207</v>
      </c>
      <c r="AA57" s="93" t="s">
        <v>106</v>
      </c>
      <c r="AB57" s="93" t="s">
        <v>106</v>
      </c>
      <c r="AC57" s="93" t="s">
        <v>1005</v>
      </c>
      <c r="AD57" s="93" t="s">
        <v>1006</v>
      </c>
      <c r="AE57" s="93">
        <v>2283</v>
      </c>
      <c r="AJ57" s="93" t="s">
        <v>1007</v>
      </c>
      <c r="AK57" s="93">
        <v>3</v>
      </c>
      <c r="AL57" s="93">
        <v>59</v>
      </c>
      <c r="AM57" s="93" t="s">
        <v>1008</v>
      </c>
      <c r="AN57" s="93" t="s">
        <v>1009</v>
      </c>
      <c r="AO57" s="93" t="s">
        <v>1010</v>
      </c>
      <c r="AU57" s="93">
        <f t="shared" si="1"/>
        <v>0</v>
      </c>
      <c r="AV57" s="93" t="s">
        <v>891</v>
      </c>
      <c r="AW57" s="14" t="e">
        <f t="shared" si="2"/>
        <v>#DIV/0!</v>
      </c>
      <c r="AX57" s="14" t="e">
        <f t="shared" si="3"/>
        <v>#DIV/0!</v>
      </c>
      <c r="AY57" s="14" t="e">
        <f t="shared" si="4"/>
        <v>#DIV/0!</v>
      </c>
      <c r="AZ57" s="93" t="e">
        <f t="shared" si="5"/>
        <v>#DIV/0!</v>
      </c>
      <c r="BA57" s="93" t="s">
        <v>1011</v>
      </c>
      <c r="BB57" s="93" t="s">
        <v>911</v>
      </c>
      <c r="BC57" s="93" t="s">
        <v>1012</v>
      </c>
      <c r="BD57" s="93" t="s">
        <v>1013</v>
      </c>
      <c r="BE57" s="93" t="s">
        <v>1618</v>
      </c>
      <c r="BG57" s="94" t="s">
        <v>1615</v>
      </c>
      <c r="BM57" s="93">
        <v>1</v>
      </c>
      <c r="CL57" s="93" t="s">
        <v>159</v>
      </c>
      <c r="CM57" s="93">
        <v>8.1999999999999993</v>
      </c>
      <c r="CN57" s="93">
        <v>3.7</v>
      </c>
      <c r="CO57" s="93">
        <v>15.5</v>
      </c>
      <c r="CW57" s="93" t="s">
        <v>84</v>
      </c>
      <c r="CX57" s="93" t="s">
        <v>82</v>
      </c>
      <c r="CY57" s="93" t="s">
        <v>159</v>
      </c>
      <c r="CZ57" s="45">
        <v>8.1999999999999993</v>
      </c>
      <c r="DA57" s="45">
        <v>3.7</v>
      </c>
      <c r="DB57" s="45">
        <v>15.5</v>
      </c>
      <c r="DC57" s="69" t="s">
        <v>84</v>
      </c>
      <c r="DD57" s="69" t="s">
        <v>82</v>
      </c>
      <c r="DE57" s="49">
        <v>8.1999999999999993</v>
      </c>
      <c r="DF57" s="49">
        <v>3.7</v>
      </c>
      <c r="DG57" s="49">
        <v>15.5</v>
      </c>
      <c r="DI57" s="66">
        <f t="shared" si="6"/>
        <v>4.4999999999999991</v>
      </c>
      <c r="DJ57" s="45">
        <f t="shared" si="7"/>
        <v>7.3000000000000007</v>
      </c>
      <c r="DK57" s="45">
        <f t="shared" si="8"/>
        <v>2.1041341542702074</v>
      </c>
      <c r="DL57" s="93">
        <f t="shared" si="9"/>
        <v>1.3083328196501789</v>
      </c>
      <c r="DM57" s="93">
        <f t="shared" si="10"/>
        <v>2.7408400239252009</v>
      </c>
    </row>
    <row r="58" spans="1:117" ht="21" customHeight="1" x14ac:dyDescent="0.35">
      <c r="A58" s="45">
        <v>14</v>
      </c>
      <c r="B58" s="45">
        <v>1</v>
      </c>
      <c r="C58" s="93" t="s">
        <v>1088</v>
      </c>
      <c r="D58" s="45" t="str">
        <f t="shared" si="0"/>
        <v>Borgdorff (1998)</v>
      </c>
      <c r="E58" s="93" t="s">
        <v>1089</v>
      </c>
      <c r="F58" s="93" t="s">
        <v>882</v>
      </c>
      <c r="G58" s="93">
        <v>1998</v>
      </c>
      <c r="H58" s="93" t="s">
        <v>312</v>
      </c>
      <c r="I58" s="93">
        <v>11</v>
      </c>
      <c r="J58" s="93" t="s">
        <v>915</v>
      </c>
      <c r="K58" s="93" t="s">
        <v>95</v>
      </c>
      <c r="L58" s="93" t="s">
        <v>65</v>
      </c>
      <c r="M58" s="93" t="s">
        <v>96</v>
      </c>
      <c r="N58" s="93" t="s">
        <v>97</v>
      </c>
      <c r="O58" s="93" t="s">
        <v>129</v>
      </c>
      <c r="P58" s="93" t="s">
        <v>129</v>
      </c>
      <c r="Q58" s="93" t="s">
        <v>120</v>
      </c>
      <c r="R58" s="93" t="s">
        <v>916</v>
      </c>
      <c r="S58" s="93">
        <v>999</v>
      </c>
      <c r="T58" s="93" t="s">
        <v>121</v>
      </c>
      <c r="U58" s="93" t="s">
        <v>121</v>
      </c>
      <c r="V58" s="93" t="s">
        <v>122</v>
      </c>
      <c r="W58" s="93" t="s">
        <v>122</v>
      </c>
      <c r="X58" s="93" t="s">
        <v>76</v>
      </c>
      <c r="Y58" s="93" t="s">
        <v>76</v>
      </c>
      <c r="Z58" s="93" t="s">
        <v>1090</v>
      </c>
      <c r="AA58" s="93" t="s">
        <v>106</v>
      </c>
      <c r="AB58" s="93" t="s">
        <v>106</v>
      </c>
      <c r="AC58" s="93" t="s">
        <v>1091</v>
      </c>
      <c r="AD58" s="93" t="s">
        <v>1092</v>
      </c>
      <c r="AE58" s="93" t="s">
        <v>1093</v>
      </c>
      <c r="AF58" s="93">
        <v>55</v>
      </c>
      <c r="AG58" s="93">
        <v>55</v>
      </c>
      <c r="AH58" s="93" t="s">
        <v>1094</v>
      </c>
      <c r="AI58" s="93" t="s">
        <v>1095</v>
      </c>
      <c r="AJ58" s="93" t="s">
        <v>1096</v>
      </c>
      <c r="AK58" s="93">
        <v>3</v>
      </c>
      <c r="AL58" s="93">
        <v>60</v>
      </c>
      <c r="AM58" s="93" t="s">
        <v>1097</v>
      </c>
      <c r="AN58" s="93">
        <v>4</v>
      </c>
      <c r="AO58" s="93">
        <v>254</v>
      </c>
      <c r="AU58" s="93">
        <f t="shared" si="1"/>
        <v>0</v>
      </c>
      <c r="AV58" s="93" t="s">
        <v>58</v>
      </c>
      <c r="AW58" s="14" t="e">
        <f t="shared" si="2"/>
        <v>#DIV/0!</v>
      </c>
      <c r="AX58" s="14" t="e">
        <f t="shared" si="3"/>
        <v>#DIV/0!</v>
      </c>
      <c r="AY58" s="14" t="e">
        <f t="shared" si="4"/>
        <v>#DIV/0!</v>
      </c>
      <c r="AZ58" s="93" t="e">
        <f t="shared" si="5"/>
        <v>#DIV/0!</v>
      </c>
      <c r="BA58" s="93" t="s">
        <v>997</v>
      </c>
      <c r="BB58" s="93" t="s">
        <v>1098</v>
      </c>
      <c r="BC58" s="93" t="s">
        <v>1099</v>
      </c>
      <c r="BD58" s="93" t="s">
        <v>1100</v>
      </c>
      <c r="BE58" s="93" t="s">
        <v>1100</v>
      </c>
      <c r="BF58" s="94" t="s">
        <v>129</v>
      </c>
      <c r="BG58" s="94" t="s">
        <v>1703</v>
      </c>
      <c r="BK58" s="93">
        <v>1</v>
      </c>
      <c r="CE58" s="93" t="s">
        <v>1101</v>
      </c>
      <c r="CF58" s="93">
        <v>1.4</v>
      </c>
      <c r="CG58" s="93">
        <v>0.4</v>
      </c>
      <c r="CH58" s="93">
        <v>4.8</v>
      </c>
      <c r="CW58" s="93" t="s">
        <v>81</v>
      </c>
      <c r="CX58" s="45" t="s">
        <v>82</v>
      </c>
      <c r="CY58" s="93" t="s">
        <v>1101</v>
      </c>
      <c r="CZ58" s="45">
        <v>1.4</v>
      </c>
      <c r="DA58" s="45">
        <v>0.4</v>
      </c>
      <c r="DB58" s="45">
        <v>4.8</v>
      </c>
      <c r="DC58" s="45" t="s">
        <v>84</v>
      </c>
      <c r="DD58" s="45" t="s">
        <v>1102</v>
      </c>
      <c r="DE58" s="52">
        <f>(1-0.5^(SQRT(CZ58)))/(1-0.5^(SQRT(1/CZ58)))</f>
        <v>1.2622823107790651</v>
      </c>
      <c r="DF58" s="52">
        <f>(1-0.5^(SQRT(DA58)))/(1-0.5^(SQRT(1/DA58)))</f>
        <v>0.53309108634533575</v>
      </c>
      <c r="DG58" s="52">
        <f>(1-0.5^(SQRT(DB58)))/(1-0.5^(SQRT(1/DB58)))</f>
        <v>2.8795709437110828</v>
      </c>
      <c r="DI58" s="66">
        <f t="shared" si="6"/>
        <v>0.7291912244337293</v>
      </c>
      <c r="DJ58" s="45">
        <f t="shared" si="7"/>
        <v>1.6172886329320177</v>
      </c>
      <c r="DK58" s="45">
        <f t="shared" si="8"/>
        <v>0.23292144019442437</v>
      </c>
      <c r="DL58" s="93">
        <f t="shared" si="9"/>
        <v>-0.62906297571088765</v>
      </c>
      <c r="DM58" s="93">
        <f t="shared" si="10"/>
        <v>1.0576413051714519</v>
      </c>
    </row>
    <row r="59" spans="1:117" ht="21" customHeight="1" x14ac:dyDescent="0.35">
      <c r="A59" s="93">
        <v>20</v>
      </c>
      <c r="B59" s="93">
        <v>1</v>
      </c>
      <c r="C59" s="93" t="s">
        <v>570</v>
      </c>
      <c r="D59" s="45" t="str">
        <f t="shared" si="0"/>
        <v>Chang et al (2022)</v>
      </c>
      <c r="E59" s="93" t="s">
        <v>1155</v>
      </c>
      <c r="F59" s="93" t="s">
        <v>882</v>
      </c>
      <c r="G59" s="93">
        <v>2022</v>
      </c>
      <c r="H59" s="93" t="s">
        <v>505</v>
      </c>
      <c r="I59" s="93">
        <v>11</v>
      </c>
      <c r="J59" s="93" t="s">
        <v>915</v>
      </c>
      <c r="K59" s="93" t="s">
        <v>95</v>
      </c>
      <c r="L59" s="93" t="s">
        <v>65</v>
      </c>
      <c r="M59" s="93" t="s">
        <v>96</v>
      </c>
      <c r="N59" s="93" t="s">
        <v>97</v>
      </c>
      <c r="O59" s="93" t="s">
        <v>1156</v>
      </c>
      <c r="P59" s="93" t="s">
        <v>225</v>
      </c>
      <c r="Q59" s="93" t="s">
        <v>1157</v>
      </c>
      <c r="R59" s="93" t="s">
        <v>101</v>
      </c>
      <c r="S59" s="93">
        <v>999</v>
      </c>
      <c r="T59" s="93" t="s">
        <v>102</v>
      </c>
      <c r="U59" s="93" t="s">
        <v>102</v>
      </c>
      <c r="V59" s="93" t="s">
        <v>1158</v>
      </c>
      <c r="W59" s="93" t="s">
        <v>1159</v>
      </c>
      <c r="X59" s="93" t="s">
        <v>1160</v>
      </c>
      <c r="Y59" s="93" t="s">
        <v>1160</v>
      </c>
      <c r="Z59" s="93" t="s">
        <v>1161</v>
      </c>
      <c r="AA59" s="93" t="s">
        <v>106</v>
      </c>
      <c r="AB59" s="93" t="s">
        <v>106</v>
      </c>
      <c r="AC59" s="93" t="s">
        <v>1162</v>
      </c>
      <c r="AD59" s="93" t="s">
        <v>1163</v>
      </c>
      <c r="AE59" s="93">
        <v>1142307</v>
      </c>
      <c r="AF59" s="93">
        <v>56215</v>
      </c>
      <c r="AG59" s="93">
        <v>56215</v>
      </c>
      <c r="AH59" s="93">
        <v>7554336</v>
      </c>
      <c r="AI59" s="93">
        <v>7554336</v>
      </c>
      <c r="AJ59" s="93" t="s">
        <v>1164</v>
      </c>
      <c r="AK59" s="93">
        <v>3</v>
      </c>
      <c r="AM59" s="93" t="s">
        <v>1165</v>
      </c>
      <c r="AN59" s="93">
        <v>196</v>
      </c>
      <c r="AO59" s="93">
        <v>56215</v>
      </c>
      <c r="AU59" s="93">
        <f t="shared" si="1"/>
        <v>0</v>
      </c>
      <c r="AV59" s="93" t="s">
        <v>891</v>
      </c>
      <c r="AW59" s="14" t="e">
        <f t="shared" si="2"/>
        <v>#DIV/0!</v>
      </c>
      <c r="AX59" s="14" t="e">
        <f t="shared" si="3"/>
        <v>#DIV/0!</v>
      </c>
      <c r="AY59" s="14" t="e">
        <f t="shared" si="4"/>
        <v>#DIV/0!</v>
      </c>
      <c r="AZ59" s="93" t="e">
        <f t="shared" si="5"/>
        <v>#DIV/0!</v>
      </c>
      <c r="BA59" s="93" t="s">
        <v>1166</v>
      </c>
      <c r="BB59" s="93" t="s">
        <v>1167</v>
      </c>
      <c r="BC59" s="93" t="s">
        <v>1168</v>
      </c>
      <c r="BD59" s="93" t="s">
        <v>1169</v>
      </c>
      <c r="BE59" s="93" t="s">
        <v>225</v>
      </c>
      <c r="BF59" s="94" t="s">
        <v>225</v>
      </c>
      <c r="BG59" s="94" t="s">
        <v>1703</v>
      </c>
      <c r="BP59" s="93">
        <v>1</v>
      </c>
      <c r="CS59" s="93" t="s">
        <v>276</v>
      </c>
      <c r="CT59" s="93">
        <v>1.3</v>
      </c>
      <c r="CU59" s="93">
        <v>1.1000000000000001</v>
      </c>
      <c r="CV59" s="93">
        <v>1.5</v>
      </c>
      <c r="CW59" s="93" t="s">
        <v>158</v>
      </c>
      <c r="CX59" s="45" t="s">
        <v>82</v>
      </c>
      <c r="CY59" s="93" t="s">
        <v>276</v>
      </c>
      <c r="CZ59" s="45">
        <v>1.3</v>
      </c>
      <c r="DA59" s="45">
        <v>1.1000000000000001</v>
      </c>
      <c r="DB59" s="45">
        <v>1.5</v>
      </c>
      <c r="DC59" s="69" t="s">
        <v>158</v>
      </c>
      <c r="DE59" s="49">
        <v>1.3</v>
      </c>
      <c r="DF59" s="49">
        <v>1.1000000000000001</v>
      </c>
      <c r="DG59" s="49">
        <v>1.5</v>
      </c>
      <c r="DI59" s="66">
        <f t="shared" si="6"/>
        <v>0.19999999999999996</v>
      </c>
      <c r="DJ59" s="45">
        <f t="shared" si="7"/>
        <v>0.19999999999999996</v>
      </c>
      <c r="DK59" s="45">
        <f t="shared" si="8"/>
        <v>0.26236426446749106</v>
      </c>
      <c r="DL59" s="93">
        <f t="shared" si="9"/>
        <v>9.5310179804324935E-2</v>
      </c>
      <c r="DM59" s="93">
        <f t="shared" si="10"/>
        <v>0.40546510810816438</v>
      </c>
    </row>
    <row r="60" spans="1:117" ht="21" customHeight="1" x14ac:dyDescent="0.35">
      <c r="A60" s="93">
        <v>24</v>
      </c>
      <c r="B60" s="93">
        <v>2</v>
      </c>
      <c r="C60" s="93" t="s">
        <v>230</v>
      </c>
      <c r="D60" s="45" t="str">
        <f t="shared" si="0"/>
        <v>Clements et al (2022)</v>
      </c>
      <c r="E60" s="93" t="s">
        <v>231</v>
      </c>
      <c r="F60" s="93" t="s">
        <v>882</v>
      </c>
      <c r="G60" s="93">
        <v>2022</v>
      </c>
      <c r="H60" s="93" t="s">
        <v>1223</v>
      </c>
      <c r="I60" s="93">
        <v>13</v>
      </c>
      <c r="J60" s="93" t="s">
        <v>883</v>
      </c>
      <c r="K60" s="93" t="s">
        <v>95</v>
      </c>
      <c r="L60" s="93" t="s">
        <v>65</v>
      </c>
      <c r="M60" s="93" t="s">
        <v>96</v>
      </c>
      <c r="N60" s="93" t="s">
        <v>97</v>
      </c>
      <c r="O60" s="93" t="s">
        <v>232</v>
      </c>
      <c r="P60" s="93" t="s">
        <v>233</v>
      </c>
      <c r="Q60" s="93" t="s">
        <v>234</v>
      </c>
      <c r="R60" s="93" t="s">
        <v>101</v>
      </c>
      <c r="S60" s="93">
        <v>999</v>
      </c>
      <c r="T60" s="93" t="s">
        <v>72</v>
      </c>
      <c r="U60" s="93" t="s">
        <v>72</v>
      </c>
      <c r="V60" s="93" t="s">
        <v>235</v>
      </c>
      <c r="W60" s="93" t="s">
        <v>75</v>
      </c>
      <c r="X60" s="93" t="s">
        <v>76</v>
      </c>
      <c r="Y60" s="93" t="s">
        <v>76</v>
      </c>
      <c r="Z60" s="93" t="s">
        <v>236</v>
      </c>
      <c r="AA60" s="93" t="s">
        <v>106</v>
      </c>
      <c r="AB60" s="93" t="s">
        <v>106</v>
      </c>
      <c r="AC60" s="93" t="s">
        <v>1363</v>
      </c>
      <c r="AD60" s="93" t="s">
        <v>1364</v>
      </c>
      <c r="AE60" s="93">
        <v>57585</v>
      </c>
      <c r="AF60" s="93">
        <v>3273</v>
      </c>
      <c r="AG60" s="93">
        <v>2781</v>
      </c>
      <c r="AH60" s="93">
        <v>54312</v>
      </c>
      <c r="AI60" s="93">
        <v>50122</v>
      </c>
      <c r="AJ60" s="93" t="s">
        <v>1365</v>
      </c>
      <c r="AK60" s="93">
        <v>3</v>
      </c>
      <c r="AL60" s="93">
        <v>65</v>
      </c>
      <c r="AM60" s="93" t="s">
        <v>1366</v>
      </c>
      <c r="AN60" s="93" t="s">
        <v>1367</v>
      </c>
      <c r="AO60" s="93" t="s">
        <v>1368</v>
      </c>
      <c r="AU60" s="93">
        <f t="shared" si="1"/>
        <v>0</v>
      </c>
      <c r="AV60" s="93" t="s">
        <v>113</v>
      </c>
      <c r="AW60" s="14" t="e">
        <f t="shared" si="2"/>
        <v>#DIV/0!</v>
      </c>
      <c r="AX60" s="14" t="e">
        <f t="shared" si="3"/>
        <v>#DIV/0!</v>
      </c>
      <c r="AY60" s="14" t="e">
        <f t="shared" si="4"/>
        <v>#DIV/0!</v>
      </c>
      <c r="AZ60" s="93" t="e">
        <f t="shared" si="5"/>
        <v>#DIV/0!</v>
      </c>
      <c r="BA60" s="93" t="s">
        <v>892</v>
      </c>
      <c r="BB60" s="93" t="s">
        <v>1369</v>
      </c>
      <c r="BC60" s="93" t="s">
        <v>911</v>
      </c>
      <c r="BD60" s="93" t="s">
        <v>1370</v>
      </c>
      <c r="BE60" s="93" t="s">
        <v>1371</v>
      </c>
      <c r="BF60" s="94" t="s">
        <v>1360</v>
      </c>
      <c r="BG60" s="94" t="s">
        <v>1361</v>
      </c>
      <c r="BH60" s="93">
        <v>1</v>
      </c>
      <c r="BQ60" s="93">
        <v>2.93</v>
      </c>
      <c r="BR60" s="93">
        <v>2.41</v>
      </c>
      <c r="BS60" s="93">
        <v>3.57</v>
      </c>
      <c r="CW60" s="93" t="s">
        <v>308</v>
      </c>
      <c r="CX60" s="45" t="s">
        <v>82</v>
      </c>
      <c r="CZ60" s="45">
        <v>2.93</v>
      </c>
      <c r="DA60" s="45">
        <v>2.41</v>
      </c>
      <c r="DB60" s="45">
        <v>3.57</v>
      </c>
      <c r="DC60" s="69" t="s">
        <v>134</v>
      </c>
      <c r="DD60" s="69" t="s">
        <v>1086</v>
      </c>
      <c r="DE60" s="52">
        <f t="shared" ref="DE60:DG62" si="11">SQRT(CZ60)</f>
        <v>1.7117242768623691</v>
      </c>
      <c r="DF60" s="52">
        <f t="shared" si="11"/>
        <v>1.5524174696260025</v>
      </c>
      <c r="DG60" s="52">
        <f t="shared" si="11"/>
        <v>1.8894443627691184</v>
      </c>
      <c r="DI60" s="66">
        <f t="shared" si="6"/>
        <v>0.15930680723636659</v>
      </c>
      <c r="DJ60" s="45">
        <f t="shared" si="7"/>
        <v>0.17772008590674937</v>
      </c>
      <c r="DK60" s="45">
        <f t="shared" si="8"/>
        <v>0.53750121151448804</v>
      </c>
      <c r="DL60" s="93">
        <f t="shared" si="9"/>
        <v>0.43981337375128188</v>
      </c>
      <c r="DM60" s="93">
        <f t="shared" si="10"/>
        <v>0.6362827978957738</v>
      </c>
    </row>
    <row r="61" spans="1:117" ht="21" customHeight="1" x14ac:dyDescent="0.35">
      <c r="A61" s="93">
        <v>24</v>
      </c>
      <c r="B61" s="93">
        <v>1</v>
      </c>
      <c r="C61" s="93" t="s">
        <v>230</v>
      </c>
      <c r="D61" s="45" t="str">
        <f t="shared" si="0"/>
        <v>Clements et al (2022)</v>
      </c>
      <c r="E61" s="93" t="s">
        <v>231</v>
      </c>
      <c r="F61" s="93" t="s">
        <v>882</v>
      </c>
      <c r="G61" s="93">
        <v>2022</v>
      </c>
      <c r="H61" s="93" t="s">
        <v>1223</v>
      </c>
      <c r="I61" s="93">
        <v>13</v>
      </c>
      <c r="J61" s="93" t="s">
        <v>883</v>
      </c>
      <c r="K61" s="93" t="s">
        <v>95</v>
      </c>
      <c r="L61" s="93" t="s">
        <v>65</v>
      </c>
      <c r="M61" s="93" t="s">
        <v>96</v>
      </c>
      <c r="N61" s="93" t="s">
        <v>97</v>
      </c>
      <c r="O61" s="93" t="s">
        <v>232</v>
      </c>
      <c r="P61" s="93" t="s">
        <v>233</v>
      </c>
      <c r="Q61" s="93" t="s">
        <v>234</v>
      </c>
      <c r="R61" s="93" t="s">
        <v>101</v>
      </c>
      <c r="S61" s="93">
        <v>999</v>
      </c>
      <c r="T61" s="93" t="s">
        <v>72</v>
      </c>
      <c r="U61" s="93" t="s">
        <v>72</v>
      </c>
      <c r="V61" s="93" t="s">
        <v>235</v>
      </c>
      <c r="W61" s="93" t="s">
        <v>75</v>
      </c>
      <c r="X61" s="93" t="s">
        <v>76</v>
      </c>
      <c r="Y61" s="93" t="s">
        <v>76</v>
      </c>
      <c r="Z61" s="93" t="s">
        <v>236</v>
      </c>
      <c r="AA61" s="93" t="s">
        <v>106</v>
      </c>
      <c r="AB61" s="93" t="s">
        <v>106</v>
      </c>
      <c r="AC61" s="93" t="s">
        <v>1363</v>
      </c>
      <c r="AD61" s="93" t="s">
        <v>1364</v>
      </c>
      <c r="AE61" s="93">
        <v>57585</v>
      </c>
      <c r="AF61" s="93">
        <v>3273</v>
      </c>
      <c r="AG61" s="93">
        <v>2781</v>
      </c>
      <c r="AH61" s="93">
        <v>54312</v>
      </c>
      <c r="AI61" s="93">
        <v>50122</v>
      </c>
      <c r="AJ61" s="93" t="s">
        <v>1365</v>
      </c>
      <c r="AK61" s="93">
        <v>3</v>
      </c>
      <c r="AL61" s="93">
        <v>65</v>
      </c>
      <c r="AM61" s="93" t="s">
        <v>1366</v>
      </c>
      <c r="AN61" s="93" t="s">
        <v>1367</v>
      </c>
      <c r="AO61" s="93" t="s">
        <v>1368</v>
      </c>
      <c r="AU61" s="93">
        <f t="shared" si="1"/>
        <v>0</v>
      </c>
      <c r="AV61" s="93" t="s">
        <v>113</v>
      </c>
      <c r="AW61" s="14" t="e">
        <f t="shared" si="2"/>
        <v>#DIV/0!</v>
      </c>
      <c r="AX61" s="14" t="e">
        <f t="shared" si="3"/>
        <v>#DIV/0!</v>
      </c>
      <c r="AY61" s="14" t="e">
        <f t="shared" si="4"/>
        <v>#DIV/0!</v>
      </c>
      <c r="AZ61" s="93" t="e">
        <f t="shared" si="5"/>
        <v>#DIV/0!</v>
      </c>
      <c r="BA61" s="93" t="s">
        <v>892</v>
      </c>
      <c r="BB61" s="93" t="s">
        <v>1369</v>
      </c>
      <c r="BC61" s="93" t="s">
        <v>911</v>
      </c>
      <c r="BD61" s="93" t="s">
        <v>1370</v>
      </c>
      <c r="BE61" s="93" t="s">
        <v>1468</v>
      </c>
      <c r="BF61" s="94" t="s">
        <v>1469</v>
      </c>
      <c r="BG61" s="94" t="s">
        <v>1700</v>
      </c>
      <c r="BH61" s="93">
        <v>1</v>
      </c>
      <c r="BQ61" s="93">
        <v>1.19</v>
      </c>
      <c r="BR61" s="93">
        <v>1.06</v>
      </c>
      <c r="BS61" s="93">
        <v>1.35</v>
      </c>
      <c r="CW61" s="93" t="s">
        <v>308</v>
      </c>
      <c r="CX61" s="45" t="s">
        <v>82</v>
      </c>
      <c r="CZ61" s="45">
        <v>1.19</v>
      </c>
      <c r="DA61" s="45">
        <v>1.06</v>
      </c>
      <c r="DB61" s="45">
        <v>1.35</v>
      </c>
      <c r="DC61" s="69" t="s">
        <v>134</v>
      </c>
      <c r="DD61" s="69" t="s">
        <v>1086</v>
      </c>
      <c r="DE61" s="52">
        <f t="shared" si="11"/>
        <v>1.0908712114635715</v>
      </c>
      <c r="DF61" s="52">
        <f t="shared" si="11"/>
        <v>1.0295630140987</v>
      </c>
      <c r="DG61" s="52">
        <f t="shared" si="11"/>
        <v>1.1618950038622251</v>
      </c>
      <c r="DI61" s="66">
        <f t="shared" si="6"/>
        <v>6.1308197364871475E-2</v>
      </c>
      <c r="DJ61" s="45">
        <f t="shared" si="7"/>
        <v>7.102379239865364E-2</v>
      </c>
      <c r="DK61" s="45">
        <f t="shared" si="8"/>
        <v>8.6976653561719033E-2</v>
      </c>
      <c r="DL61" s="93">
        <f t="shared" si="9"/>
        <v>2.9134454061987849E-2</v>
      </c>
      <c r="DM61" s="93">
        <f t="shared" si="10"/>
        <v>0.15005229622516908</v>
      </c>
    </row>
    <row r="62" spans="1:117" ht="21" customHeight="1" x14ac:dyDescent="0.35">
      <c r="A62" s="93">
        <v>24</v>
      </c>
      <c r="B62" s="93">
        <v>3</v>
      </c>
      <c r="C62" s="93" t="s">
        <v>230</v>
      </c>
      <c r="D62" s="45" t="str">
        <f t="shared" si="0"/>
        <v>Clements et al (2022)</v>
      </c>
      <c r="E62" s="93" t="s">
        <v>231</v>
      </c>
      <c r="F62" s="93" t="s">
        <v>882</v>
      </c>
      <c r="G62" s="93">
        <v>2022</v>
      </c>
      <c r="H62" s="93" t="s">
        <v>1223</v>
      </c>
      <c r="I62" s="93">
        <v>13</v>
      </c>
      <c r="J62" s="93" t="s">
        <v>883</v>
      </c>
      <c r="K62" s="93" t="s">
        <v>95</v>
      </c>
      <c r="L62" s="93" t="s">
        <v>65</v>
      </c>
      <c r="M62" s="93" t="s">
        <v>96</v>
      </c>
      <c r="N62" s="93" t="s">
        <v>97</v>
      </c>
      <c r="O62" s="93" t="s">
        <v>232</v>
      </c>
      <c r="P62" s="93" t="s">
        <v>233</v>
      </c>
      <c r="Q62" s="93" t="s">
        <v>234</v>
      </c>
      <c r="R62" s="93" t="s">
        <v>101</v>
      </c>
      <c r="S62" s="93">
        <v>999</v>
      </c>
      <c r="T62" s="93" t="s">
        <v>72</v>
      </c>
      <c r="U62" s="93" t="s">
        <v>72</v>
      </c>
      <c r="V62" s="93" t="s">
        <v>235</v>
      </c>
      <c r="W62" s="93" t="s">
        <v>75</v>
      </c>
      <c r="X62" s="93" t="s">
        <v>76</v>
      </c>
      <c r="Y62" s="93" t="s">
        <v>76</v>
      </c>
      <c r="Z62" s="93" t="s">
        <v>236</v>
      </c>
      <c r="AA62" s="93" t="s">
        <v>106</v>
      </c>
      <c r="AB62" s="93" t="s">
        <v>106</v>
      </c>
      <c r="AC62" s="93" t="s">
        <v>1363</v>
      </c>
      <c r="AD62" s="93" t="s">
        <v>1364</v>
      </c>
      <c r="AE62" s="93">
        <v>57585</v>
      </c>
      <c r="AF62" s="93">
        <v>3273</v>
      </c>
      <c r="AG62" s="93">
        <v>2781</v>
      </c>
      <c r="AH62" s="93">
        <v>54312</v>
      </c>
      <c r="AI62" s="93">
        <v>50122</v>
      </c>
      <c r="AJ62" s="93" t="s">
        <v>1365</v>
      </c>
      <c r="AK62" s="93">
        <v>3</v>
      </c>
      <c r="AL62" s="93">
        <v>65</v>
      </c>
      <c r="AM62" s="93" t="s">
        <v>1366</v>
      </c>
      <c r="AN62" s="93" t="s">
        <v>1367</v>
      </c>
      <c r="AO62" s="93" t="s">
        <v>1368</v>
      </c>
      <c r="AU62" s="93">
        <f t="shared" si="1"/>
        <v>0</v>
      </c>
      <c r="AV62" s="93" t="s">
        <v>113</v>
      </c>
      <c r="AW62" s="14" t="e">
        <f t="shared" si="2"/>
        <v>#DIV/0!</v>
      </c>
      <c r="AX62" s="14" t="e">
        <f t="shared" si="3"/>
        <v>#DIV/0!</v>
      </c>
      <c r="AY62" s="14" t="e">
        <f t="shared" si="4"/>
        <v>#DIV/0!</v>
      </c>
      <c r="AZ62" s="93" t="e">
        <f t="shared" si="5"/>
        <v>#DIV/0!</v>
      </c>
      <c r="BA62" s="93" t="s">
        <v>892</v>
      </c>
      <c r="BB62" s="93" t="s">
        <v>1369</v>
      </c>
      <c r="BC62" s="93" t="s">
        <v>911</v>
      </c>
      <c r="BD62" s="93" t="s">
        <v>1370</v>
      </c>
      <c r="BE62" s="93" t="s">
        <v>1432</v>
      </c>
      <c r="BF62" s="94" t="s">
        <v>1429</v>
      </c>
      <c r="BG62" s="94" t="s">
        <v>1361</v>
      </c>
      <c r="BH62" s="93">
        <v>1</v>
      </c>
      <c r="BQ62" s="93">
        <v>1.25</v>
      </c>
      <c r="BR62" s="93">
        <v>0.97</v>
      </c>
      <c r="BS62" s="93">
        <v>1.61</v>
      </c>
      <c r="CW62" s="93" t="s">
        <v>308</v>
      </c>
      <c r="CX62" s="45" t="s">
        <v>82</v>
      </c>
      <c r="CZ62" s="45">
        <v>1.25</v>
      </c>
      <c r="DA62" s="45">
        <v>0.97</v>
      </c>
      <c r="DB62" s="45">
        <v>1.61</v>
      </c>
      <c r="DC62" s="69" t="s">
        <v>134</v>
      </c>
      <c r="DD62" s="69" t="s">
        <v>1086</v>
      </c>
      <c r="DE62" s="52">
        <f t="shared" si="11"/>
        <v>1.1180339887498949</v>
      </c>
      <c r="DF62" s="52">
        <f t="shared" si="11"/>
        <v>0.98488578017961048</v>
      </c>
      <c r="DG62" s="52">
        <f t="shared" si="11"/>
        <v>1.2688577540449522</v>
      </c>
      <c r="DI62" s="66">
        <f t="shared" si="6"/>
        <v>0.13314820857028442</v>
      </c>
      <c r="DJ62" s="45">
        <f t="shared" si="7"/>
        <v>0.15082376529505725</v>
      </c>
      <c r="DK62" s="45">
        <f t="shared" si="8"/>
        <v>0.11157177565710492</v>
      </c>
      <c r="DL62" s="93">
        <f t="shared" si="9"/>
        <v>-1.5229603742354263E-2</v>
      </c>
      <c r="DM62" s="93">
        <f t="shared" si="10"/>
        <v>0.23811708949818591</v>
      </c>
    </row>
    <row r="63" spans="1:117" ht="21" customHeight="1" x14ac:dyDescent="0.35">
      <c r="A63" s="45">
        <v>25</v>
      </c>
      <c r="B63" s="45">
        <v>1</v>
      </c>
      <c r="C63" s="93" t="s">
        <v>1580</v>
      </c>
      <c r="D63" s="45" t="str">
        <f t="shared" si="0"/>
        <v>Concannon et al (2020)</v>
      </c>
      <c r="E63" s="93" t="s">
        <v>1581</v>
      </c>
      <c r="F63" s="93" t="s">
        <v>882</v>
      </c>
      <c r="G63" s="93">
        <v>2020</v>
      </c>
      <c r="H63" s="93" t="s">
        <v>505</v>
      </c>
      <c r="I63" s="93">
        <v>14</v>
      </c>
      <c r="J63" s="93" t="s">
        <v>883</v>
      </c>
      <c r="K63" s="93" t="s">
        <v>95</v>
      </c>
      <c r="L63" s="93" t="s">
        <v>65</v>
      </c>
      <c r="M63" s="93" t="s">
        <v>96</v>
      </c>
      <c r="N63" s="93" t="s">
        <v>97</v>
      </c>
      <c r="O63" s="93" t="s">
        <v>1582</v>
      </c>
      <c r="P63" s="93" t="s">
        <v>1583</v>
      </c>
      <c r="Q63" s="93" t="s">
        <v>1584</v>
      </c>
      <c r="R63" s="93" t="s">
        <v>900</v>
      </c>
      <c r="S63" s="93">
        <v>999</v>
      </c>
      <c r="T63" s="93" t="s">
        <v>121</v>
      </c>
      <c r="U63" s="93" t="s">
        <v>121</v>
      </c>
      <c r="V63" s="93" t="s">
        <v>122</v>
      </c>
      <c r="W63" s="93" t="s">
        <v>122</v>
      </c>
      <c r="X63" s="93" t="s">
        <v>76</v>
      </c>
      <c r="Y63" s="93" t="s">
        <v>76</v>
      </c>
      <c r="Z63" s="93" t="s">
        <v>1585</v>
      </c>
      <c r="AA63" s="93" t="s">
        <v>1586</v>
      </c>
      <c r="AB63" s="93" t="s">
        <v>79</v>
      </c>
      <c r="AC63" s="93" t="s">
        <v>1587</v>
      </c>
      <c r="AD63" s="93" t="s">
        <v>1588</v>
      </c>
      <c r="AE63" s="93" t="s">
        <v>1589</v>
      </c>
      <c r="AF63" s="93">
        <v>22</v>
      </c>
      <c r="AG63" s="93">
        <v>13</v>
      </c>
      <c r="AH63" s="93">
        <v>111</v>
      </c>
      <c r="AI63" s="93">
        <v>68</v>
      </c>
      <c r="AJ63" s="93" t="s">
        <v>1590</v>
      </c>
      <c r="AK63" s="93">
        <v>3</v>
      </c>
      <c r="AM63" s="93" t="s">
        <v>1591</v>
      </c>
      <c r="AN63" s="93" t="s">
        <v>1592</v>
      </c>
      <c r="AO63" s="93" t="s">
        <v>1593</v>
      </c>
      <c r="AQ63" s="93">
        <v>51</v>
      </c>
      <c r="AR63" s="93">
        <v>68</v>
      </c>
      <c r="AS63" s="93">
        <v>9</v>
      </c>
      <c r="AT63" s="93">
        <v>13</v>
      </c>
      <c r="AU63" s="93">
        <f t="shared" si="1"/>
        <v>81</v>
      </c>
      <c r="AV63" s="93" t="s">
        <v>91</v>
      </c>
      <c r="AW63" s="14">
        <f t="shared" si="2"/>
        <v>0.75</v>
      </c>
      <c r="AX63" s="14">
        <f t="shared" si="3"/>
        <v>0.69230769230769229</v>
      </c>
      <c r="AY63" s="14">
        <f t="shared" si="4"/>
        <v>0.7407407407407407</v>
      </c>
      <c r="AZ63" s="93">
        <f t="shared" si="5"/>
        <v>0</v>
      </c>
      <c r="BA63" s="93" t="s">
        <v>923</v>
      </c>
      <c r="BB63" s="93" t="s">
        <v>1594</v>
      </c>
      <c r="BC63" s="93" t="s">
        <v>911</v>
      </c>
      <c r="BD63" s="93" t="s">
        <v>1595</v>
      </c>
      <c r="BE63" s="93" t="s">
        <v>1595</v>
      </c>
      <c r="BG63" s="94" t="s">
        <v>1574</v>
      </c>
      <c r="BL63" s="93">
        <v>1</v>
      </c>
      <c r="CI63" s="13">
        <f>(AQ63/AR63)/(AS63/AT63)</f>
        <v>1.0833333333333333</v>
      </c>
      <c r="CJ63" s="13">
        <v>0.53</v>
      </c>
      <c r="CK63" s="13">
        <v>2.5</v>
      </c>
      <c r="CW63" s="93" t="s">
        <v>134</v>
      </c>
      <c r="CX63" s="93" t="s">
        <v>135</v>
      </c>
      <c r="CZ63" s="4">
        <v>1.0833333333333333</v>
      </c>
      <c r="DA63" s="4">
        <v>0.7353030041340104</v>
      </c>
      <c r="DB63" s="4">
        <v>2.5</v>
      </c>
      <c r="DC63" s="69" t="s">
        <v>134</v>
      </c>
      <c r="DD63" s="45" t="s">
        <v>135</v>
      </c>
      <c r="DE63" s="50">
        <v>1.0833333333333333</v>
      </c>
      <c r="DF63" s="50">
        <v>0.7353030041340104</v>
      </c>
      <c r="DG63" s="17">
        <v>2.5</v>
      </c>
      <c r="DI63" s="66">
        <f t="shared" si="6"/>
        <v>0.34803032919932286</v>
      </c>
      <c r="DJ63" s="45">
        <f t="shared" si="7"/>
        <v>1.4166666666666667</v>
      </c>
      <c r="DK63" s="45">
        <f t="shared" si="8"/>
        <v>8.0042707673536356E-2</v>
      </c>
      <c r="DL63" s="93">
        <f t="shared" si="9"/>
        <v>-0.30747261419873706</v>
      </c>
      <c r="DM63" s="93">
        <f t="shared" si="10"/>
        <v>0.91629073187415511</v>
      </c>
    </row>
    <row r="64" spans="1:117" ht="21" customHeight="1" x14ac:dyDescent="0.35">
      <c r="A64" s="93">
        <v>30</v>
      </c>
      <c r="B64" s="93">
        <v>1</v>
      </c>
      <c r="C64" s="93" t="s">
        <v>583</v>
      </c>
      <c r="D64" s="45" t="str">
        <f t="shared" si="0"/>
        <v>Fine et al (2020)</v>
      </c>
      <c r="E64" s="93" t="s">
        <v>584</v>
      </c>
      <c r="F64" s="93" t="s">
        <v>882</v>
      </c>
      <c r="G64" s="93">
        <v>2020</v>
      </c>
      <c r="H64" s="93" t="s">
        <v>505</v>
      </c>
      <c r="I64" s="93">
        <v>11</v>
      </c>
      <c r="J64" s="93" t="s">
        <v>915</v>
      </c>
      <c r="K64" s="93" t="s">
        <v>95</v>
      </c>
      <c r="L64" s="93" t="s">
        <v>65</v>
      </c>
      <c r="M64" s="93" t="s">
        <v>96</v>
      </c>
      <c r="N64" s="93" t="s">
        <v>97</v>
      </c>
      <c r="O64" s="93" t="s">
        <v>585</v>
      </c>
      <c r="P64" s="93" t="s">
        <v>212</v>
      </c>
      <c r="Q64" s="93" t="s">
        <v>586</v>
      </c>
      <c r="R64" s="93" t="s">
        <v>916</v>
      </c>
      <c r="S64" s="93">
        <v>999</v>
      </c>
      <c r="T64" s="93" t="s">
        <v>102</v>
      </c>
      <c r="U64" s="93" t="s">
        <v>102</v>
      </c>
      <c r="V64" s="93" t="s">
        <v>587</v>
      </c>
      <c r="W64" s="93" t="s">
        <v>122</v>
      </c>
      <c r="X64" s="93" t="s">
        <v>76</v>
      </c>
      <c r="Y64" s="93" t="s">
        <v>76</v>
      </c>
      <c r="Z64" s="93" t="s">
        <v>588</v>
      </c>
      <c r="AA64" s="93" t="s">
        <v>106</v>
      </c>
      <c r="AB64" s="93" t="s">
        <v>106</v>
      </c>
      <c r="AC64" s="93" t="s">
        <v>1479</v>
      </c>
      <c r="AD64" s="93" t="s">
        <v>1480</v>
      </c>
      <c r="AE64" s="93">
        <v>5948</v>
      </c>
      <c r="AF64" s="93" t="s">
        <v>1481</v>
      </c>
      <c r="AG64" s="93" t="s">
        <v>1482</v>
      </c>
      <c r="AH64" s="93" t="s">
        <v>1483</v>
      </c>
      <c r="AI64" s="93" t="s">
        <v>1484</v>
      </c>
      <c r="AJ64" s="93" t="s">
        <v>1485</v>
      </c>
      <c r="AK64" s="93">
        <v>3</v>
      </c>
      <c r="AL64" s="93">
        <v>70</v>
      </c>
      <c r="AM64" s="93" t="s">
        <v>1486</v>
      </c>
      <c r="AN64" s="93" t="s">
        <v>1487</v>
      </c>
      <c r="AO64" s="93" t="s">
        <v>1488</v>
      </c>
      <c r="AU64" s="93">
        <f t="shared" si="1"/>
        <v>0</v>
      </c>
      <c r="AV64" s="93" t="s">
        <v>58</v>
      </c>
      <c r="AW64" s="14" t="e">
        <f t="shared" si="2"/>
        <v>#DIV/0!</v>
      </c>
      <c r="AX64" s="14" t="e">
        <f t="shared" si="3"/>
        <v>#DIV/0!</v>
      </c>
      <c r="AY64" s="14" t="e">
        <f t="shared" si="4"/>
        <v>#DIV/0!</v>
      </c>
      <c r="AZ64" s="93" t="e">
        <f t="shared" si="5"/>
        <v>#DIV/0!</v>
      </c>
      <c r="BA64" s="93" t="s">
        <v>963</v>
      </c>
      <c r="BB64" s="93" t="s">
        <v>911</v>
      </c>
      <c r="BC64" s="93" t="s">
        <v>1489</v>
      </c>
      <c r="BD64" s="93" t="s">
        <v>1490</v>
      </c>
      <c r="BE64" s="93" t="s">
        <v>1490</v>
      </c>
      <c r="BF64" s="94" t="s">
        <v>1637</v>
      </c>
      <c r="BG64" s="94" t="s">
        <v>1700</v>
      </c>
      <c r="BK64" s="93">
        <v>1</v>
      </c>
      <c r="CE64" s="93" t="s">
        <v>1491</v>
      </c>
      <c r="CF64" s="93">
        <v>1.77</v>
      </c>
      <c r="CG64" s="93">
        <v>1.25</v>
      </c>
      <c r="CH64" s="93">
        <v>2.5</v>
      </c>
      <c r="CW64" s="93" t="s">
        <v>81</v>
      </c>
      <c r="CX64" s="45" t="s">
        <v>82</v>
      </c>
      <c r="CY64" s="93" t="s">
        <v>1491</v>
      </c>
      <c r="CZ64" s="45">
        <v>1.77</v>
      </c>
      <c r="DA64" s="45">
        <v>1.25</v>
      </c>
      <c r="DB64" s="45">
        <v>2.5</v>
      </c>
      <c r="DC64" s="69" t="s">
        <v>84</v>
      </c>
      <c r="DD64" s="69" t="s">
        <v>1492</v>
      </c>
      <c r="DE64" s="52">
        <f>(1-0.5^(SQRT(CZ64)))/(1-0.5^(SQRT(1/CZ64)))</f>
        <v>1.4833381461384683</v>
      </c>
      <c r="DF64" s="52">
        <f>(1-0.5^(SQRT(DA64)))/(1-0.5^(SQRT(1/DA64)))</f>
        <v>1.1671708750689318</v>
      </c>
      <c r="DG64" s="52">
        <f>(1-0.5^(SQRT(DB64)))/(1-0.5^(SQRT(1/DB64)))</f>
        <v>1.8758520365733544</v>
      </c>
      <c r="DI64" s="66">
        <f t="shared" si="6"/>
        <v>0.31616727106953646</v>
      </c>
      <c r="DJ64" s="45">
        <f t="shared" si="7"/>
        <v>0.39251389043488616</v>
      </c>
      <c r="DK64" s="45">
        <f t="shared" si="8"/>
        <v>0.39429505209250693</v>
      </c>
      <c r="DL64" s="93">
        <f t="shared" si="9"/>
        <v>0.15458276509548544</v>
      </c>
      <c r="DM64" s="93">
        <f t="shared" si="10"/>
        <v>0.62906297571088765</v>
      </c>
    </row>
    <row r="65" spans="1:117" ht="24" customHeight="1" x14ac:dyDescent="0.35">
      <c r="A65" s="45">
        <v>32</v>
      </c>
      <c r="B65" s="45">
        <v>1</v>
      </c>
      <c r="C65" s="93" t="s">
        <v>1103</v>
      </c>
      <c r="D65" s="45" t="str">
        <f t="shared" si="0"/>
        <v>Gromov et al (2022)</v>
      </c>
      <c r="E65" s="93" t="s">
        <v>1104</v>
      </c>
      <c r="F65" s="93" t="s">
        <v>882</v>
      </c>
      <c r="G65" s="93">
        <v>2022</v>
      </c>
      <c r="H65" s="93" t="s">
        <v>1105</v>
      </c>
      <c r="I65" s="93">
        <v>11</v>
      </c>
      <c r="J65" s="93" t="s">
        <v>915</v>
      </c>
      <c r="K65" s="93" t="s">
        <v>498</v>
      </c>
      <c r="L65" s="93" t="s">
        <v>65</v>
      </c>
      <c r="M65" s="93" t="s">
        <v>96</v>
      </c>
      <c r="N65" s="93" t="s">
        <v>97</v>
      </c>
      <c r="O65" s="93" t="s">
        <v>1100</v>
      </c>
      <c r="P65" s="93" t="s">
        <v>1100</v>
      </c>
      <c r="Q65" s="93" t="s">
        <v>1106</v>
      </c>
      <c r="R65" s="93" t="s">
        <v>916</v>
      </c>
      <c r="S65" s="93">
        <v>999</v>
      </c>
      <c r="T65" s="93" t="s">
        <v>121</v>
      </c>
      <c r="U65" s="93" t="s">
        <v>121</v>
      </c>
      <c r="V65" s="93" t="s">
        <v>121</v>
      </c>
      <c r="W65" s="93" t="s">
        <v>121</v>
      </c>
      <c r="X65" s="93" t="s">
        <v>76</v>
      </c>
      <c r="Y65" s="93" t="s">
        <v>76</v>
      </c>
      <c r="Z65" s="93" t="s">
        <v>1107</v>
      </c>
      <c r="AA65" s="93" t="s">
        <v>106</v>
      </c>
      <c r="AB65" s="93" t="s">
        <v>106</v>
      </c>
      <c r="AC65" s="93" t="s">
        <v>1108</v>
      </c>
      <c r="AD65" s="93" t="s">
        <v>1109</v>
      </c>
      <c r="AE65" s="93">
        <v>436</v>
      </c>
      <c r="AF65" s="93">
        <v>15</v>
      </c>
      <c r="AG65" s="93">
        <v>15</v>
      </c>
      <c r="AH65" s="93">
        <v>421</v>
      </c>
      <c r="AI65" s="93">
        <v>421</v>
      </c>
      <c r="AJ65" s="93" t="s">
        <v>922</v>
      </c>
      <c r="AK65" s="93">
        <v>3</v>
      </c>
      <c r="AM65" s="93" t="s">
        <v>922</v>
      </c>
      <c r="AN65" s="93">
        <v>3</v>
      </c>
      <c r="AO65" s="93">
        <v>12</v>
      </c>
      <c r="AU65" s="93">
        <f t="shared" si="1"/>
        <v>0</v>
      </c>
      <c r="AV65" s="93" t="s">
        <v>91</v>
      </c>
      <c r="AW65" s="14" t="e">
        <f t="shared" si="2"/>
        <v>#DIV/0!</v>
      </c>
      <c r="AX65" s="14" t="e">
        <f t="shared" si="3"/>
        <v>#DIV/0!</v>
      </c>
      <c r="AY65" s="14" t="e">
        <f t="shared" si="4"/>
        <v>#DIV/0!</v>
      </c>
      <c r="AZ65" s="93" t="e">
        <f t="shared" si="5"/>
        <v>#DIV/0!</v>
      </c>
      <c r="BA65" s="93" t="s">
        <v>963</v>
      </c>
      <c r="BB65" s="93" t="s">
        <v>1110</v>
      </c>
      <c r="BC65" s="93" t="s">
        <v>911</v>
      </c>
      <c r="BD65" s="93" t="s">
        <v>1100</v>
      </c>
      <c r="BE65" s="93" t="s">
        <v>1100</v>
      </c>
      <c r="BF65" s="94" t="s">
        <v>129</v>
      </c>
      <c r="BG65" s="94" t="s">
        <v>1703</v>
      </c>
      <c r="BH65" s="93">
        <v>1</v>
      </c>
      <c r="BQ65" s="93">
        <v>7</v>
      </c>
      <c r="BR65" s="93">
        <v>2.2000000000000002</v>
      </c>
      <c r="BS65" s="93">
        <v>22.3</v>
      </c>
      <c r="CW65" s="93" t="s">
        <v>308</v>
      </c>
      <c r="CX65" s="45" t="s">
        <v>82</v>
      </c>
      <c r="CZ65" s="45">
        <v>7</v>
      </c>
      <c r="DA65" s="45">
        <v>2.2000000000000002</v>
      </c>
      <c r="DB65" s="45">
        <v>22.3</v>
      </c>
      <c r="DC65" s="69" t="s">
        <v>134</v>
      </c>
      <c r="DD65" s="69" t="s">
        <v>1086</v>
      </c>
      <c r="DE65" s="52">
        <f>SQRT(CZ65)</f>
        <v>2.6457513110645907</v>
      </c>
      <c r="DF65" s="52">
        <f>SQRT(DA65)</f>
        <v>1.4832396974191326</v>
      </c>
      <c r="DG65" s="52">
        <f>SQRT(DB65)</f>
        <v>4.7222875812470377</v>
      </c>
      <c r="DI65" s="66">
        <f t="shared" si="6"/>
        <v>1.1625116136454581</v>
      </c>
      <c r="DJ65" s="45">
        <f t="shared" si="7"/>
        <v>2.076536270182447</v>
      </c>
      <c r="DK65" s="45">
        <f t="shared" si="8"/>
        <v>0.97295507452765673</v>
      </c>
      <c r="DL65" s="93">
        <f t="shared" si="9"/>
        <v>0.39422868018213514</v>
      </c>
      <c r="DM65" s="93">
        <f t="shared" si="10"/>
        <v>1.5522933392330365</v>
      </c>
    </row>
    <row r="66" spans="1:117" ht="21" customHeight="1" x14ac:dyDescent="0.35">
      <c r="A66" s="93">
        <v>34</v>
      </c>
      <c r="B66" s="93">
        <v>1</v>
      </c>
      <c r="C66" s="45" t="s">
        <v>256</v>
      </c>
      <c r="D66" s="45" t="str">
        <f t="shared" ref="D66:D129" si="12">CONCATENATE(C66," ","(",G66,")")</f>
        <v>Haw, Hawton and Casey (2006)</v>
      </c>
      <c r="E66" s="93" t="s">
        <v>257</v>
      </c>
      <c r="F66" s="93" t="s">
        <v>882</v>
      </c>
      <c r="G66" s="93">
        <v>2006</v>
      </c>
      <c r="H66" s="93" t="s">
        <v>1223</v>
      </c>
      <c r="I66" s="93">
        <v>9</v>
      </c>
      <c r="J66" s="93" t="s">
        <v>915</v>
      </c>
      <c r="K66" s="93" t="s">
        <v>95</v>
      </c>
      <c r="L66" s="93" t="s">
        <v>65</v>
      </c>
      <c r="M66" s="93" t="s">
        <v>96</v>
      </c>
      <c r="N66" s="93" t="s">
        <v>97</v>
      </c>
      <c r="O66" s="93" t="s">
        <v>258</v>
      </c>
      <c r="P66" s="93" t="s">
        <v>233</v>
      </c>
      <c r="Q66" s="93" t="s">
        <v>259</v>
      </c>
      <c r="R66" s="93" t="s">
        <v>916</v>
      </c>
      <c r="S66" s="93">
        <v>999</v>
      </c>
      <c r="T66" s="93" t="s">
        <v>102</v>
      </c>
      <c r="U66" s="93" t="s">
        <v>102</v>
      </c>
      <c r="V66" s="93" t="s">
        <v>122</v>
      </c>
      <c r="W66" s="93" t="s">
        <v>122</v>
      </c>
      <c r="X66" s="93" t="s">
        <v>76</v>
      </c>
      <c r="Y66" s="93" t="s">
        <v>76</v>
      </c>
      <c r="Z66" s="93" t="s">
        <v>260</v>
      </c>
      <c r="AA66" s="93" t="s">
        <v>106</v>
      </c>
      <c r="AB66" s="93" t="s">
        <v>106</v>
      </c>
      <c r="AC66" s="93" t="s">
        <v>1433</v>
      </c>
      <c r="AD66" s="93" t="s">
        <v>1434</v>
      </c>
      <c r="AE66" s="93" t="s">
        <v>1435</v>
      </c>
      <c r="AF66" s="93" t="s">
        <v>1436</v>
      </c>
      <c r="AG66" s="93" t="s">
        <v>1437</v>
      </c>
      <c r="AH66" s="93" t="s">
        <v>1438</v>
      </c>
      <c r="AI66" s="93" t="s">
        <v>1437</v>
      </c>
      <c r="AJ66" s="93" t="s">
        <v>1439</v>
      </c>
      <c r="AK66" s="93">
        <v>3</v>
      </c>
      <c r="AL66" s="93">
        <v>42</v>
      </c>
      <c r="AM66" s="93" t="s">
        <v>1440</v>
      </c>
      <c r="AN66" s="93" t="s">
        <v>1441</v>
      </c>
      <c r="AO66" s="93" t="s">
        <v>1442</v>
      </c>
      <c r="AU66" s="93">
        <f t="shared" ref="AU66:AU129" si="13">SUM(AR66,AT66)</f>
        <v>0</v>
      </c>
      <c r="AV66" s="93" t="s">
        <v>58</v>
      </c>
      <c r="AW66" s="14" t="e">
        <f t="shared" ref="AW66:AW129" si="14">AQ66/AR66</f>
        <v>#DIV/0!</v>
      </c>
      <c r="AX66" s="14" t="e">
        <f t="shared" ref="AX66:AX129" si="15">AS66/AT66</f>
        <v>#DIV/0!</v>
      </c>
      <c r="AY66" s="14" t="e">
        <f t="shared" ref="AY66:AY129" si="16">SUM(AQ66,AS66)/AU66</f>
        <v>#DIV/0!</v>
      </c>
      <c r="AZ66" s="93" t="e">
        <f t="shared" ref="AZ66:AZ129" si="17">IF(AY66&lt;0.1,1,0)</f>
        <v>#DIV/0!</v>
      </c>
      <c r="BA66" s="93" t="s">
        <v>963</v>
      </c>
      <c r="BB66" s="93" t="s">
        <v>1443</v>
      </c>
      <c r="BC66" s="93" t="s">
        <v>911</v>
      </c>
      <c r="BD66" s="93" t="s">
        <v>1444</v>
      </c>
      <c r="BE66" s="93" t="s">
        <v>1444</v>
      </c>
      <c r="BF66" s="94" t="s">
        <v>1429</v>
      </c>
      <c r="BG66" s="94" t="s">
        <v>1361</v>
      </c>
      <c r="BJ66" s="93">
        <v>1</v>
      </c>
      <c r="CB66" s="93">
        <v>2.2000000000000002</v>
      </c>
      <c r="CC66" s="93">
        <v>1.3</v>
      </c>
      <c r="CD66" s="93">
        <v>3.7</v>
      </c>
      <c r="CW66" s="93" t="s">
        <v>188</v>
      </c>
      <c r="CX66" s="45" t="s">
        <v>82</v>
      </c>
      <c r="CZ66" s="45">
        <v>2.2000000000000002</v>
      </c>
      <c r="DA66" s="45">
        <v>1.3</v>
      </c>
      <c r="DB66" s="45">
        <v>3.7</v>
      </c>
      <c r="DC66" s="69" t="s">
        <v>134</v>
      </c>
      <c r="DD66" s="69" t="s">
        <v>88</v>
      </c>
      <c r="DE66" s="52">
        <f>(1-0.5^(SQRT(CZ66)))/(1-0.5^(SQRT(1/CZ66)))</f>
        <v>1.7205474267022658</v>
      </c>
      <c r="DF66" s="52">
        <f>(1-0.5^(SQRT(DA66)))/(1-0.5^(SQRT(1/DA66)))</f>
        <v>1.1992701292249968</v>
      </c>
      <c r="DG66" s="52">
        <f>(1-0.5^(SQRT(DB66)))/(1-0.5^(SQRT(1/DB66)))</f>
        <v>2.4338104386008772</v>
      </c>
      <c r="DI66" s="66">
        <f t="shared" ref="DI66:DI129" si="18">DE66-DF66</f>
        <v>0.52127729747726903</v>
      </c>
      <c r="DJ66" s="45">
        <f t="shared" ref="DJ66:DJ129" si="19">DG66-DE66</f>
        <v>0.71326301189861141</v>
      </c>
      <c r="DK66" s="45">
        <f t="shared" ref="DK66:DK129" si="20">LN(DE66)</f>
        <v>0.54264251152630982</v>
      </c>
      <c r="DL66" s="93">
        <f t="shared" ref="DL66:DL129" si="21">LN(DF66)</f>
        <v>0.18171314610386421</v>
      </c>
      <c r="DM66" s="93">
        <f t="shared" ref="DM66:DM129" si="22">LN(DG66)</f>
        <v>0.88945811092479121</v>
      </c>
    </row>
    <row r="67" spans="1:117" ht="24" customHeight="1" x14ac:dyDescent="0.35">
      <c r="A67" s="45">
        <v>39</v>
      </c>
      <c r="B67" s="45">
        <v>8</v>
      </c>
      <c r="C67" s="45" t="s">
        <v>378</v>
      </c>
      <c r="D67" s="45" t="str">
        <f t="shared" si="12"/>
        <v>Hwang (2000)</v>
      </c>
      <c r="E67" s="93" t="s">
        <v>379</v>
      </c>
      <c r="F67" s="93" t="s">
        <v>882</v>
      </c>
      <c r="G67" s="93">
        <v>2000</v>
      </c>
      <c r="H67" s="93" t="s">
        <v>365</v>
      </c>
      <c r="I67" s="93">
        <v>13</v>
      </c>
      <c r="J67" s="93" t="s">
        <v>883</v>
      </c>
      <c r="K67" s="93" t="s">
        <v>95</v>
      </c>
      <c r="L67" s="93" t="s">
        <v>65</v>
      </c>
      <c r="M67" s="93" t="s">
        <v>96</v>
      </c>
      <c r="N67" s="93" t="s">
        <v>97</v>
      </c>
      <c r="O67" s="93" t="s">
        <v>380</v>
      </c>
      <c r="P67" s="93" t="s">
        <v>119</v>
      </c>
      <c r="Q67" s="93" t="s">
        <v>381</v>
      </c>
      <c r="R67" s="93" t="s">
        <v>900</v>
      </c>
      <c r="S67" s="93">
        <v>999</v>
      </c>
      <c r="T67" s="93" t="s">
        <v>121</v>
      </c>
      <c r="U67" s="93" t="s">
        <v>121</v>
      </c>
      <c r="V67" s="93" t="s">
        <v>122</v>
      </c>
      <c r="W67" s="93" t="s">
        <v>122</v>
      </c>
      <c r="X67" s="93" t="s">
        <v>177</v>
      </c>
      <c r="Y67" s="93" t="s">
        <v>177</v>
      </c>
      <c r="Z67" s="93" t="s">
        <v>382</v>
      </c>
      <c r="AA67" s="93" t="s">
        <v>106</v>
      </c>
      <c r="AB67" s="93" t="s">
        <v>106</v>
      </c>
      <c r="AC67" s="93" t="s">
        <v>901</v>
      </c>
      <c r="AD67" s="93" t="s">
        <v>902</v>
      </c>
      <c r="AE67" s="93" t="s">
        <v>903</v>
      </c>
      <c r="AF67" s="93">
        <v>1046</v>
      </c>
      <c r="AG67" s="93" t="s">
        <v>904</v>
      </c>
      <c r="AH67" s="93" t="s">
        <v>905</v>
      </c>
      <c r="AI67" s="93" t="s">
        <v>905</v>
      </c>
      <c r="AJ67" s="93" t="s">
        <v>906</v>
      </c>
      <c r="AK67" s="93">
        <v>1</v>
      </c>
      <c r="AL67" s="93">
        <v>100</v>
      </c>
      <c r="AM67" s="93" t="s">
        <v>907</v>
      </c>
      <c r="AN67" s="93" t="s">
        <v>908</v>
      </c>
      <c r="AO67" s="93" t="s">
        <v>909</v>
      </c>
      <c r="AU67" s="93">
        <f t="shared" si="13"/>
        <v>0</v>
      </c>
      <c r="AV67" s="93" t="s">
        <v>891</v>
      </c>
      <c r="AW67" s="14" t="e">
        <f t="shared" si="14"/>
        <v>#DIV/0!</v>
      </c>
      <c r="AX67" s="14" t="e">
        <f t="shared" si="15"/>
        <v>#DIV/0!</v>
      </c>
      <c r="AY67" s="14" t="e">
        <f t="shared" si="16"/>
        <v>#DIV/0!</v>
      </c>
      <c r="AZ67" s="93" t="e">
        <f t="shared" si="17"/>
        <v>#DIV/0!</v>
      </c>
      <c r="BA67" s="93" t="s">
        <v>910</v>
      </c>
      <c r="BB67" s="93" t="s">
        <v>911</v>
      </c>
      <c r="BC67" s="93" t="s">
        <v>911</v>
      </c>
      <c r="BD67" s="93" t="s">
        <v>912</v>
      </c>
      <c r="BE67" s="93" t="s">
        <v>1372</v>
      </c>
      <c r="BF67" s="94" t="s">
        <v>1360</v>
      </c>
      <c r="BG67" s="94" t="s">
        <v>1361</v>
      </c>
      <c r="BO67" s="93">
        <v>1</v>
      </c>
      <c r="CP67" s="93">
        <v>24.3</v>
      </c>
      <c r="CQ67" s="93">
        <v>6.3</v>
      </c>
      <c r="CR67" s="93">
        <v>93.8</v>
      </c>
      <c r="CW67" s="93" t="s">
        <v>575</v>
      </c>
      <c r="CX67" s="45" t="s">
        <v>82</v>
      </c>
      <c r="CZ67" s="45">
        <v>24.3</v>
      </c>
      <c r="DA67" s="45">
        <v>6.3</v>
      </c>
      <c r="DB67" s="45">
        <v>93.8</v>
      </c>
      <c r="DC67" s="69" t="s">
        <v>575</v>
      </c>
      <c r="DE67" s="49">
        <v>24.3</v>
      </c>
      <c r="DF67" s="49">
        <v>6.3</v>
      </c>
      <c r="DG67" s="49">
        <v>93.8</v>
      </c>
      <c r="DI67" s="66">
        <f t="shared" si="18"/>
        <v>18</v>
      </c>
      <c r="DJ67" s="45">
        <f t="shared" si="19"/>
        <v>69.5</v>
      </c>
      <c r="DK67" s="45">
        <f t="shared" si="20"/>
        <v>3.1904763503465028</v>
      </c>
      <c r="DL67" s="93">
        <f t="shared" si="21"/>
        <v>1.8405496333974869</v>
      </c>
      <c r="DM67" s="93">
        <f t="shared" si="22"/>
        <v>4.5411648560121787</v>
      </c>
    </row>
    <row r="68" spans="1:117" ht="21" customHeight="1" x14ac:dyDescent="0.35">
      <c r="A68" s="45">
        <v>39</v>
      </c>
      <c r="B68" s="45">
        <v>9</v>
      </c>
      <c r="C68" s="45" t="s">
        <v>378</v>
      </c>
      <c r="D68" s="45" t="str">
        <f t="shared" si="12"/>
        <v>Hwang (2000)</v>
      </c>
      <c r="E68" s="93" t="s">
        <v>379</v>
      </c>
      <c r="F68" s="93" t="s">
        <v>882</v>
      </c>
      <c r="G68" s="93">
        <v>2000</v>
      </c>
      <c r="H68" s="93" t="s">
        <v>365</v>
      </c>
      <c r="I68" s="93">
        <v>13</v>
      </c>
      <c r="J68" s="93" t="s">
        <v>883</v>
      </c>
      <c r="K68" s="93" t="s">
        <v>95</v>
      </c>
      <c r="L68" s="93" t="s">
        <v>65</v>
      </c>
      <c r="M68" s="93" t="s">
        <v>96</v>
      </c>
      <c r="N68" s="93" t="s">
        <v>97</v>
      </c>
      <c r="O68" s="93" t="s">
        <v>380</v>
      </c>
      <c r="P68" s="93" t="s">
        <v>119</v>
      </c>
      <c r="Q68" s="93" t="s">
        <v>381</v>
      </c>
      <c r="R68" s="93" t="s">
        <v>900</v>
      </c>
      <c r="S68" s="93">
        <v>999</v>
      </c>
      <c r="T68" s="93" t="s">
        <v>121</v>
      </c>
      <c r="U68" s="93" t="s">
        <v>121</v>
      </c>
      <c r="V68" s="93" t="s">
        <v>122</v>
      </c>
      <c r="W68" s="93" t="s">
        <v>122</v>
      </c>
      <c r="X68" s="93" t="s">
        <v>177</v>
      </c>
      <c r="Y68" s="93" t="s">
        <v>177</v>
      </c>
      <c r="Z68" s="93" t="s">
        <v>382</v>
      </c>
      <c r="AA68" s="93" t="s">
        <v>106</v>
      </c>
      <c r="AB68" s="93" t="s">
        <v>106</v>
      </c>
      <c r="AC68" s="93" t="s">
        <v>901</v>
      </c>
      <c r="AD68" s="93" t="s">
        <v>902</v>
      </c>
      <c r="AE68" s="93" t="s">
        <v>903</v>
      </c>
      <c r="AF68" s="93">
        <v>1046</v>
      </c>
      <c r="AG68" s="93" t="s">
        <v>904</v>
      </c>
      <c r="AH68" s="93" t="s">
        <v>905</v>
      </c>
      <c r="AI68" s="93" t="s">
        <v>905</v>
      </c>
      <c r="AJ68" s="93" t="s">
        <v>906</v>
      </c>
      <c r="AK68" s="93">
        <v>1</v>
      </c>
      <c r="AL68" s="93">
        <v>100</v>
      </c>
      <c r="AM68" s="93" t="s">
        <v>907</v>
      </c>
      <c r="AN68" s="93" t="s">
        <v>908</v>
      </c>
      <c r="AO68" s="93" t="s">
        <v>909</v>
      </c>
      <c r="AU68" s="93">
        <f t="shared" si="13"/>
        <v>0</v>
      </c>
      <c r="AV68" s="93" t="s">
        <v>891</v>
      </c>
      <c r="AW68" s="14" t="e">
        <f t="shared" si="14"/>
        <v>#DIV/0!</v>
      </c>
      <c r="AX68" s="14" t="e">
        <f t="shared" si="15"/>
        <v>#DIV/0!</v>
      </c>
      <c r="AY68" s="14" t="e">
        <f t="shared" si="16"/>
        <v>#DIV/0!</v>
      </c>
      <c r="AZ68" s="93" t="e">
        <f t="shared" si="17"/>
        <v>#DIV/0!</v>
      </c>
      <c r="BA68" s="93" t="s">
        <v>910</v>
      </c>
      <c r="BB68" s="93" t="s">
        <v>911</v>
      </c>
      <c r="BC68" s="93" t="s">
        <v>911</v>
      </c>
      <c r="BD68" s="93" t="s">
        <v>912</v>
      </c>
      <c r="BE68" s="93" t="s">
        <v>1373</v>
      </c>
      <c r="BF68" s="94" t="s">
        <v>1360</v>
      </c>
      <c r="BG68" s="94" t="s">
        <v>1361</v>
      </c>
      <c r="BO68" s="93">
        <v>1</v>
      </c>
      <c r="CP68" s="93">
        <v>9</v>
      </c>
      <c r="CQ68" s="93">
        <v>4.2</v>
      </c>
      <c r="CR68" s="93">
        <v>19.2</v>
      </c>
      <c r="CW68" s="93" t="s">
        <v>575</v>
      </c>
      <c r="CX68" s="45" t="s">
        <v>82</v>
      </c>
      <c r="CZ68" s="45">
        <v>9</v>
      </c>
      <c r="DA68" s="45">
        <v>4.2</v>
      </c>
      <c r="DB68" s="45">
        <v>19.2</v>
      </c>
      <c r="DC68" s="69" t="s">
        <v>575</v>
      </c>
      <c r="DE68" s="49">
        <v>9</v>
      </c>
      <c r="DF68" s="49">
        <v>4.2</v>
      </c>
      <c r="DG68" s="49">
        <v>19.2</v>
      </c>
      <c r="DI68" s="66">
        <f t="shared" si="18"/>
        <v>4.8</v>
      </c>
      <c r="DJ68" s="45">
        <f t="shared" si="19"/>
        <v>10.199999999999999</v>
      </c>
      <c r="DK68" s="45">
        <f t="shared" si="20"/>
        <v>2.1972245773362196</v>
      </c>
      <c r="DL68" s="93">
        <f t="shared" si="21"/>
        <v>1.4350845252893227</v>
      </c>
      <c r="DM68" s="93">
        <f t="shared" si="22"/>
        <v>2.954910279033736</v>
      </c>
    </row>
    <row r="69" spans="1:117" ht="24" customHeight="1" x14ac:dyDescent="0.35">
      <c r="A69" s="45">
        <v>39</v>
      </c>
      <c r="B69" s="45">
        <v>10</v>
      </c>
      <c r="C69" s="45" t="s">
        <v>378</v>
      </c>
      <c r="D69" s="45" t="str">
        <f t="shared" si="12"/>
        <v>Hwang (2000)</v>
      </c>
      <c r="E69" s="93" t="s">
        <v>379</v>
      </c>
      <c r="F69" s="93" t="s">
        <v>882</v>
      </c>
      <c r="G69" s="93">
        <v>2000</v>
      </c>
      <c r="H69" s="93" t="s">
        <v>365</v>
      </c>
      <c r="I69" s="93">
        <v>13</v>
      </c>
      <c r="J69" s="93" t="s">
        <v>883</v>
      </c>
      <c r="K69" s="93" t="s">
        <v>95</v>
      </c>
      <c r="L69" s="93" t="s">
        <v>65</v>
      </c>
      <c r="M69" s="93" t="s">
        <v>96</v>
      </c>
      <c r="N69" s="93" t="s">
        <v>97</v>
      </c>
      <c r="O69" s="93" t="s">
        <v>380</v>
      </c>
      <c r="P69" s="93" t="s">
        <v>119</v>
      </c>
      <c r="Q69" s="93" t="s">
        <v>381</v>
      </c>
      <c r="R69" s="93" t="s">
        <v>900</v>
      </c>
      <c r="S69" s="93">
        <v>999</v>
      </c>
      <c r="T69" s="93" t="s">
        <v>121</v>
      </c>
      <c r="U69" s="93" t="s">
        <v>121</v>
      </c>
      <c r="V69" s="93" t="s">
        <v>122</v>
      </c>
      <c r="W69" s="93" t="s">
        <v>122</v>
      </c>
      <c r="X69" s="93" t="s">
        <v>177</v>
      </c>
      <c r="Y69" s="93" t="s">
        <v>177</v>
      </c>
      <c r="Z69" s="93" t="s">
        <v>382</v>
      </c>
      <c r="AA69" s="93" t="s">
        <v>106</v>
      </c>
      <c r="AB69" s="93" t="s">
        <v>106</v>
      </c>
      <c r="AC69" s="93" t="s">
        <v>901</v>
      </c>
      <c r="AD69" s="93" t="s">
        <v>902</v>
      </c>
      <c r="AE69" s="93" t="s">
        <v>903</v>
      </c>
      <c r="AF69" s="93">
        <v>1046</v>
      </c>
      <c r="AG69" s="93" t="s">
        <v>904</v>
      </c>
      <c r="AH69" s="93" t="s">
        <v>905</v>
      </c>
      <c r="AI69" s="93" t="s">
        <v>905</v>
      </c>
      <c r="AJ69" s="93" t="s">
        <v>906</v>
      </c>
      <c r="AK69" s="93">
        <v>1</v>
      </c>
      <c r="AL69" s="93">
        <v>100</v>
      </c>
      <c r="AM69" s="93" t="s">
        <v>907</v>
      </c>
      <c r="AN69" s="93" t="s">
        <v>908</v>
      </c>
      <c r="AO69" s="93" t="s">
        <v>909</v>
      </c>
      <c r="AU69" s="93">
        <f t="shared" si="13"/>
        <v>0</v>
      </c>
      <c r="AV69" s="93" t="s">
        <v>891</v>
      </c>
      <c r="AW69" s="14" t="e">
        <f t="shared" si="14"/>
        <v>#DIV/0!</v>
      </c>
      <c r="AX69" s="14" t="e">
        <f t="shared" si="15"/>
        <v>#DIV/0!</v>
      </c>
      <c r="AY69" s="14" t="e">
        <f t="shared" si="16"/>
        <v>#DIV/0!</v>
      </c>
      <c r="AZ69" s="93" t="e">
        <f t="shared" si="17"/>
        <v>#DIV/0!</v>
      </c>
      <c r="BA69" s="93" t="s">
        <v>910</v>
      </c>
      <c r="BB69" s="93" t="s">
        <v>911</v>
      </c>
      <c r="BC69" s="93" t="s">
        <v>911</v>
      </c>
      <c r="BD69" s="93" t="s">
        <v>912</v>
      </c>
      <c r="BE69" s="93" t="s">
        <v>1373</v>
      </c>
      <c r="BF69" s="94" t="s">
        <v>1360</v>
      </c>
      <c r="BG69" s="94" t="s">
        <v>1361</v>
      </c>
      <c r="BO69" s="93">
        <v>1</v>
      </c>
      <c r="CP69" s="93">
        <v>16.7</v>
      </c>
      <c r="CQ69" s="93">
        <v>6.2</v>
      </c>
      <c r="CR69" s="93">
        <v>45.1</v>
      </c>
      <c r="CW69" s="93" t="s">
        <v>575</v>
      </c>
      <c r="CX69" s="45" t="s">
        <v>82</v>
      </c>
      <c r="CZ69" s="45">
        <v>16.7</v>
      </c>
      <c r="DA69" s="45">
        <v>6.2</v>
      </c>
      <c r="DB69" s="45">
        <v>45.1</v>
      </c>
      <c r="DC69" s="69" t="s">
        <v>575</v>
      </c>
      <c r="DE69" s="49">
        <v>16.7</v>
      </c>
      <c r="DF69" s="49">
        <v>6.2</v>
      </c>
      <c r="DG69" s="49">
        <v>45.1</v>
      </c>
      <c r="DI69" s="66">
        <f t="shared" si="18"/>
        <v>10.5</v>
      </c>
      <c r="DJ69" s="45">
        <f t="shared" si="19"/>
        <v>28.400000000000002</v>
      </c>
      <c r="DK69" s="45">
        <f t="shared" si="20"/>
        <v>2.8154087194227095</v>
      </c>
      <c r="DL69" s="93">
        <f t="shared" si="21"/>
        <v>1.824549292051046</v>
      </c>
      <c r="DM69" s="93">
        <f t="shared" si="22"/>
        <v>3.8088822465086327</v>
      </c>
    </row>
    <row r="70" spans="1:117" ht="21" customHeight="1" x14ac:dyDescent="0.35">
      <c r="A70" s="45">
        <v>39</v>
      </c>
      <c r="B70" s="45">
        <v>3</v>
      </c>
      <c r="C70" s="45" t="s">
        <v>378</v>
      </c>
      <c r="D70" s="45" t="str">
        <f t="shared" si="12"/>
        <v>Hwang (2000)</v>
      </c>
      <c r="E70" s="93" t="s">
        <v>379</v>
      </c>
      <c r="F70" s="93" t="s">
        <v>882</v>
      </c>
      <c r="G70" s="93">
        <v>2000</v>
      </c>
      <c r="H70" s="93" t="s">
        <v>365</v>
      </c>
      <c r="I70" s="93">
        <v>13</v>
      </c>
      <c r="J70" s="93" t="s">
        <v>883</v>
      </c>
      <c r="K70" s="93" t="s">
        <v>95</v>
      </c>
      <c r="L70" s="93" t="s">
        <v>65</v>
      </c>
      <c r="M70" s="93" t="s">
        <v>96</v>
      </c>
      <c r="N70" s="93" t="s">
        <v>97</v>
      </c>
      <c r="O70" s="93" t="s">
        <v>380</v>
      </c>
      <c r="P70" s="93" t="s">
        <v>119</v>
      </c>
      <c r="Q70" s="93" t="s">
        <v>381</v>
      </c>
      <c r="R70" s="93" t="s">
        <v>900</v>
      </c>
      <c r="S70" s="93">
        <v>999</v>
      </c>
      <c r="T70" s="93" t="s">
        <v>121</v>
      </c>
      <c r="U70" s="93" t="s">
        <v>121</v>
      </c>
      <c r="V70" s="93" t="s">
        <v>122</v>
      </c>
      <c r="W70" s="93" t="s">
        <v>122</v>
      </c>
      <c r="X70" s="93" t="s">
        <v>177</v>
      </c>
      <c r="Y70" s="93" t="s">
        <v>177</v>
      </c>
      <c r="Z70" s="93" t="s">
        <v>382</v>
      </c>
      <c r="AA70" s="93" t="s">
        <v>106</v>
      </c>
      <c r="AB70" s="93" t="s">
        <v>106</v>
      </c>
      <c r="AC70" s="93" t="s">
        <v>901</v>
      </c>
      <c r="AD70" s="93" t="s">
        <v>902</v>
      </c>
      <c r="AE70" s="93" t="s">
        <v>903</v>
      </c>
      <c r="AF70" s="93">
        <v>1046</v>
      </c>
      <c r="AG70" s="93" t="s">
        <v>904</v>
      </c>
      <c r="AH70" s="93" t="s">
        <v>905</v>
      </c>
      <c r="AI70" s="93" t="s">
        <v>905</v>
      </c>
      <c r="AJ70" s="93" t="s">
        <v>906</v>
      </c>
      <c r="AK70" s="93">
        <v>1</v>
      </c>
      <c r="AL70" s="93">
        <v>100</v>
      </c>
      <c r="AM70" s="93" t="s">
        <v>907</v>
      </c>
      <c r="AN70" s="93" t="s">
        <v>908</v>
      </c>
      <c r="AO70" s="93" t="s">
        <v>909</v>
      </c>
      <c r="AU70" s="93">
        <f t="shared" si="13"/>
        <v>0</v>
      </c>
      <c r="AV70" s="93" t="s">
        <v>891</v>
      </c>
      <c r="AW70" s="14" t="e">
        <f t="shared" si="14"/>
        <v>#DIV/0!</v>
      </c>
      <c r="AX70" s="14" t="e">
        <f t="shared" si="15"/>
        <v>#DIV/0!</v>
      </c>
      <c r="AY70" s="14" t="e">
        <f t="shared" si="16"/>
        <v>#DIV/0!</v>
      </c>
      <c r="AZ70" s="93" t="e">
        <f t="shared" si="17"/>
        <v>#DIV/0!</v>
      </c>
      <c r="BA70" s="93" t="s">
        <v>910</v>
      </c>
      <c r="BB70" s="93" t="s">
        <v>911</v>
      </c>
      <c r="BC70" s="93" t="s">
        <v>911</v>
      </c>
      <c r="BD70" s="93" t="s">
        <v>912</v>
      </c>
      <c r="BE70" s="93" t="s">
        <v>1265</v>
      </c>
      <c r="BF70" s="94" t="s">
        <v>1266</v>
      </c>
      <c r="BG70" s="94" t="s">
        <v>1697</v>
      </c>
      <c r="BO70" s="93">
        <v>1</v>
      </c>
      <c r="CP70" s="93">
        <v>2.9</v>
      </c>
      <c r="CQ70" s="93">
        <v>0.4</v>
      </c>
      <c r="CR70" s="93">
        <v>22.8</v>
      </c>
      <c r="CW70" s="93" t="s">
        <v>575</v>
      </c>
      <c r="CX70" s="45" t="s">
        <v>82</v>
      </c>
      <c r="CZ70" s="45">
        <v>2.9</v>
      </c>
      <c r="DA70" s="45">
        <v>0.4</v>
      </c>
      <c r="DB70" s="45">
        <v>22.8</v>
      </c>
      <c r="DC70" s="69" t="s">
        <v>575</v>
      </c>
      <c r="DE70" s="49">
        <v>2.9</v>
      </c>
      <c r="DF70" s="49">
        <v>0.4</v>
      </c>
      <c r="DG70" s="49">
        <v>22.8</v>
      </c>
      <c r="DI70" s="66">
        <f t="shared" si="18"/>
        <v>2.5</v>
      </c>
      <c r="DJ70" s="45">
        <f t="shared" si="19"/>
        <v>19.900000000000002</v>
      </c>
      <c r="DK70" s="45">
        <f t="shared" si="20"/>
        <v>1.0647107369924282</v>
      </c>
      <c r="DL70" s="93">
        <f t="shared" si="21"/>
        <v>-0.916290731874155</v>
      </c>
      <c r="DM70" s="93">
        <f t="shared" si="22"/>
        <v>3.1267605359603952</v>
      </c>
    </row>
    <row r="71" spans="1:117" ht="24" customHeight="1" x14ac:dyDescent="0.35">
      <c r="A71" s="45">
        <v>39</v>
      </c>
      <c r="B71" s="45">
        <v>4</v>
      </c>
      <c r="C71" s="45" t="s">
        <v>378</v>
      </c>
      <c r="D71" s="45" t="str">
        <f t="shared" si="12"/>
        <v>Hwang (2000)</v>
      </c>
      <c r="E71" s="93" t="s">
        <v>379</v>
      </c>
      <c r="F71" s="93" t="s">
        <v>882</v>
      </c>
      <c r="G71" s="93">
        <v>2000</v>
      </c>
      <c r="H71" s="93" t="s">
        <v>365</v>
      </c>
      <c r="I71" s="93">
        <v>13</v>
      </c>
      <c r="J71" s="93" t="s">
        <v>883</v>
      </c>
      <c r="K71" s="93" t="s">
        <v>95</v>
      </c>
      <c r="L71" s="93" t="s">
        <v>65</v>
      </c>
      <c r="M71" s="93" t="s">
        <v>96</v>
      </c>
      <c r="N71" s="93" t="s">
        <v>97</v>
      </c>
      <c r="O71" s="93" t="s">
        <v>380</v>
      </c>
      <c r="P71" s="93" t="s">
        <v>119</v>
      </c>
      <c r="Q71" s="93" t="s">
        <v>381</v>
      </c>
      <c r="R71" s="93" t="s">
        <v>900</v>
      </c>
      <c r="S71" s="93">
        <v>999</v>
      </c>
      <c r="T71" s="93" t="s">
        <v>121</v>
      </c>
      <c r="U71" s="93" t="s">
        <v>121</v>
      </c>
      <c r="V71" s="93" t="s">
        <v>122</v>
      </c>
      <c r="W71" s="93" t="s">
        <v>122</v>
      </c>
      <c r="X71" s="93" t="s">
        <v>177</v>
      </c>
      <c r="Y71" s="93" t="s">
        <v>177</v>
      </c>
      <c r="Z71" s="93" t="s">
        <v>382</v>
      </c>
      <c r="AA71" s="93" t="s">
        <v>106</v>
      </c>
      <c r="AB71" s="93" t="s">
        <v>106</v>
      </c>
      <c r="AC71" s="93" t="s">
        <v>901</v>
      </c>
      <c r="AD71" s="93" t="s">
        <v>902</v>
      </c>
      <c r="AE71" s="93" t="s">
        <v>903</v>
      </c>
      <c r="AF71" s="93">
        <v>1046</v>
      </c>
      <c r="AG71" s="93" t="s">
        <v>904</v>
      </c>
      <c r="AH71" s="93" t="s">
        <v>905</v>
      </c>
      <c r="AI71" s="93" t="s">
        <v>905</v>
      </c>
      <c r="AJ71" s="93" t="s">
        <v>906</v>
      </c>
      <c r="AK71" s="93">
        <v>1</v>
      </c>
      <c r="AL71" s="93">
        <v>100</v>
      </c>
      <c r="AM71" s="93" t="s">
        <v>907</v>
      </c>
      <c r="AN71" s="93" t="s">
        <v>908</v>
      </c>
      <c r="AO71" s="93" t="s">
        <v>909</v>
      </c>
      <c r="AU71" s="93">
        <f t="shared" si="13"/>
        <v>0</v>
      </c>
      <c r="AV71" s="93" t="s">
        <v>891</v>
      </c>
      <c r="AW71" s="14" t="e">
        <f t="shared" si="14"/>
        <v>#DIV/0!</v>
      </c>
      <c r="AX71" s="14" t="e">
        <f t="shared" si="15"/>
        <v>#DIV/0!</v>
      </c>
      <c r="AY71" s="14" t="e">
        <f t="shared" si="16"/>
        <v>#DIV/0!</v>
      </c>
      <c r="AZ71" s="93" t="e">
        <f t="shared" si="17"/>
        <v>#DIV/0!</v>
      </c>
      <c r="BA71" s="93" t="s">
        <v>910</v>
      </c>
      <c r="BB71" s="93" t="s">
        <v>911</v>
      </c>
      <c r="BC71" s="93" t="s">
        <v>911</v>
      </c>
      <c r="BD71" s="93" t="s">
        <v>912</v>
      </c>
      <c r="BE71" s="93" t="s">
        <v>1267</v>
      </c>
      <c r="BF71" s="94" t="s">
        <v>1266</v>
      </c>
      <c r="BG71" s="94" t="s">
        <v>1697</v>
      </c>
      <c r="BO71" s="93">
        <v>1</v>
      </c>
      <c r="CP71" s="93">
        <v>4.9000000000000004</v>
      </c>
      <c r="CQ71" s="93">
        <v>2</v>
      </c>
      <c r="CR71" s="93">
        <v>12.3</v>
      </c>
      <c r="CW71" s="93" t="s">
        <v>575</v>
      </c>
      <c r="CX71" s="45" t="s">
        <v>82</v>
      </c>
      <c r="CZ71" s="45">
        <v>4.9000000000000004</v>
      </c>
      <c r="DA71" s="45">
        <v>2</v>
      </c>
      <c r="DB71" s="45">
        <v>12.3</v>
      </c>
      <c r="DC71" s="69" t="s">
        <v>575</v>
      </c>
      <c r="DE71" s="49">
        <v>4.9000000000000004</v>
      </c>
      <c r="DF71" s="49">
        <v>2</v>
      </c>
      <c r="DG71" s="49">
        <v>12.3</v>
      </c>
      <c r="DI71" s="66">
        <f t="shared" si="18"/>
        <v>2.9000000000000004</v>
      </c>
      <c r="DJ71" s="45">
        <f t="shared" si="19"/>
        <v>7.4</v>
      </c>
      <c r="DK71" s="45">
        <f t="shared" si="20"/>
        <v>1.589235205116581</v>
      </c>
      <c r="DL71" s="93">
        <f t="shared" si="21"/>
        <v>0.69314718055994529</v>
      </c>
      <c r="DM71" s="93">
        <f t="shared" si="22"/>
        <v>2.5095992623783721</v>
      </c>
    </row>
    <row r="72" spans="1:117" ht="21" customHeight="1" x14ac:dyDescent="0.35">
      <c r="A72" s="45">
        <v>39</v>
      </c>
      <c r="B72" s="45">
        <v>21</v>
      </c>
      <c r="C72" s="45" t="s">
        <v>378</v>
      </c>
      <c r="D72" s="45" t="str">
        <f t="shared" si="12"/>
        <v>Hwang (2000)</v>
      </c>
      <c r="E72" s="93" t="s">
        <v>379</v>
      </c>
      <c r="F72" s="93" t="s">
        <v>882</v>
      </c>
      <c r="G72" s="93">
        <v>2000</v>
      </c>
      <c r="H72" s="93" t="s">
        <v>365</v>
      </c>
      <c r="I72" s="93">
        <v>13</v>
      </c>
      <c r="J72" s="93" t="s">
        <v>883</v>
      </c>
      <c r="K72" s="93" t="s">
        <v>95</v>
      </c>
      <c r="L72" s="93" t="s">
        <v>65</v>
      </c>
      <c r="M72" s="93" t="s">
        <v>96</v>
      </c>
      <c r="N72" s="93" t="s">
        <v>97</v>
      </c>
      <c r="O72" s="93" t="s">
        <v>380</v>
      </c>
      <c r="P72" s="93" t="s">
        <v>119</v>
      </c>
      <c r="Q72" s="93" t="s">
        <v>381</v>
      </c>
      <c r="R72" s="93" t="s">
        <v>900</v>
      </c>
      <c r="S72" s="93">
        <v>999</v>
      </c>
      <c r="T72" s="93" t="s">
        <v>121</v>
      </c>
      <c r="U72" s="93" t="s">
        <v>121</v>
      </c>
      <c r="V72" s="93" t="s">
        <v>122</v>
      </c>
      <c r="W72" s="93" t="s">
        <v>122</v>
      </c>
      <c r="X72" s="93" t="s">
        <v>177</v>
      </c>
      <c r="Y72" s="93" t="s">
        <v>177</v>
      </c>
      <c r="Z72" s="93" t="s">
        <v>382</v>
      </c>
      <c r="AA72" s="93" t="s">
        <v>106</v>
      </c>
      <c r="AB72" s="93" t="s">
        <v>106</v>
      </c>
      <c r="AC72" s="93" t="s">
        <v>901</v>
      </c>
      <c r="AD72" s="93" t="s">
        <v>902</v>
      </c>
      <c r="AE72" s="93" t="s">
        <v>903</v>
      </c>
      <c r="AF72" s="93">
        <v>1046</v>
      </c>
      <c r="AG72" s="93" t="s">
        <v>904</v>
      </c>
      <c r="AH72" s="93" t="s">
        <v>905</v>
      </c>
      <c r="AI72" s="93" t="s">
        <v>905</v>
      </c>
      <c r="AJ72" s="93" t="s">
        <v>906</v>
      </c>
      <c r="AK72" s="93">
        <v>1</v>
      </c>
      <c r="AL72" s="93">
        <v>100</v>
      </c>
      <c r="AM72" s="93" t="s">
        <v>907</v>
      </c>
      <c r="AN72" s="93" t="s">
        <v>908</v>
      </c>
      <c r="AO72" s="93" t="s">
        <v>909</v>
      </c>
      <c r="AU72" s="93">
        <f t="shared" si="13"/>
        <v>0</v>
      </c>
      <c r="AV72" s="93" t="s">
        <v>891</v>
      </c>
      <c r="AW72" s="14" t="e">
        <f t="shared" si="14"/>
        <v>#DIV/0!</v>
      </c>
      <c r="AX72" s="14" t="e">
        <f t="shared" si="15"/>
        <v>#DIV/0!</v>
      </c>
      <c r="AY72" s="14" t="e">
        <f t="shared" si="16"/>
        <v>#DIV/0!</v>
      </c>
      <c r="AZ72" s="93" t="e">
        <f t="shared" si="17"/>
        <v>#DIV/0!</v>
      </c>
      <c r="BA72" s="93" t="s">
        <v>910</v>
      </c>
      <c r="BB72" s="93" t="s">
        <v>911</v>
      </c>
      <c r="BC72" s="93" t="s">
        <v>911</v>
      </c>
      <c r="BD72" s="93" t="s">
        <v>912</v>
      </c>
      <c r="BE72" s="93" t="s">
        <v>1275</v>
      </c>
      <c r="BF72" s="94" t="s">
        <v>1271</v>
      </c>
      <c r="BG72" s="94" t="s">
        <v>1272</v>
      </c>
      <c r="BO72" s="93">
        <v>1</v>
      </c>
      <c r="CP72" s="93">
        <v>0.8</v>
      </c>
      <c r="CQ72" s="93">
        <v>0.1</v>
      </c>
      <c r="CR72" s="93">
        <v>5.5</v>
      </c>
      <c r="CW72" s="93" t="s">
        <v>575</v>
      </c>
      <c r="CX72" s="45" t="s">
        <v>82</v>
      </c>
      <c r="CZ72" s="45">
        <v>0.8</v>
      </c>
      <c r="DA72" s="45">
        <v>0.1</v>
      </c>
      <c r="DB72" s="45">
        <v>5.5</v>
      </c>
      <c r="DC72" s="69" t="s">
        <v>575</v>
      </c>
      <c r="DE72" s="49">
        <v>0.8</v>
      </c>
      <c r="DF72" s="49">
        <v>0.1</v>
      </c>
      <c r="DG72" s="49">
        <v>5.5</v>
      </c>
      <c r="DI72" s="66">
        <f t="shared" si="18"/>
        <v>0.70000000000000007</v>
      </c>
      <c r="DJ72" s="45">
        <f t="shared" si="19"/>
        <v>4.7</v>
      </c>
      <c r="DK72" s="45">
        <f t="shared" si="20"/>
        <v>-0.22314355131420971</v>
      </c>
      <c r="DL72" s="93">
        <f t="shared" si="21"/>
        <v>-2.3025850929940455</v>
      </c>
      <c r="DM72" s="93">
        <f t="shared" si="22"/>
        <v>1.7047480922384253</v>
      </c>
    </row>
    <row r="73" spans="1:117" ht="24" customHeight="1" x14ac:dyDescent="0.35">
      <c r="A73" s="45">
        <v>39</v>
      </c>
      <c r="B73" s="45">
        <v>22</v>
      </c>
      <c r="C73" s="45" t="s">
        <v>378</v>
      </c>
      <c r="D73" s="45" t="str">
        <f t="shared" si="12"/>
        <v>Hwang (2000)</v>
      </c>
      <c r="E73" s="93" t="s">
        <v>379</v>
      </c>
      <c r="F73" s="93" t="s">
        <v>882</v>
      </c>
      <c r="G73" s="93">
        <v>2000</v>
      </c>
      <c r="H73" s="93" t="s">
        <v>365</v>
      </c>
      <c r="I73" s="93">
        <v>13</v>
      </c>
      <c r="J73" s="93" t="s">
        <v>883</v>
      </c>
      <c r="K73" s="93" t="s">
        <v>95</v>
      </c>
      <c r="L73" s="93" t="s">
        <v>65</v>
      </c>
      <c r="M73" s="93" t="s">
        <v>96</v>
      </c>
      <c r="N73" s="93" t="s">
        <v>97</v>
      </c>
      <c r="O73" s="93" t="s">
        <v>380</v>
      </c>
      <c r="P73" s="93" t="s">
        <v>119</v>
      </c>
      <c r="Q73" s="93" t="s">
        <v>381</v>
      </c>
      <c r="R73" s="93" t="s">
        <v>900</v>
      </c>
      <c r="S73" s="93">
        <v>999</v>
      </c>
      <c r="T73" s="93" t="s">
        <v>121</v>
      </c>
      <c r="U73" s="93" t="s">
        <v>121</v>
      </c>
      <c r="V73" s="93" t="s">
        <v>122</v>
      </c>
      <c r="W73" s="93" t="s">
        <v>122</v>
      </c>
      <c r="X73" s="93" t="s">
        <v>177</v>
      </c>
      <c r="Y73" s="93" t="s">
        <v>177</v>
      </c>
      <c r="Z73" s="93" t="s">
        <v>382</v>
      </c>
      <c r="AA73" s="93" t="s">
        <v>106</v>
      </c>
      <c r="AB73" s="93" t="s">
        <v>106</v>
      </c>
      <c r="AC73" s="93" t="s">
        <v>901</v>
      </c>
      <c r="AD73" s="93" t="s">
        <v>902</v>
      </c>
      <c r="AE73" s="93" t="s">
        <v>903</v>
      </c>
      <c r="AF73" s="93">
        <v>1046</v>
      </c>
      <c r="AG73" s="93" t="s">
        <v>904</v>
      </c>
      <c r="AH73" s="93" t="s">
        <v>905</v>
      </c>
      <c r="AI73" s="93" t="s">
        <v>905</v>
      </c>
      <c r="AJ73" s="93" t="s">
        <v>906</v>
      </c>
      <c r="AK73" s="93">
        <v>1</v>
      </c>
      <c r="AL73" s="93">
        <v>100</v>
      </c>
      <c r="AM73" s="93" t="s">
        <v>907</v>
      </c>
      <c r="AN73" s="93" t="s">
        <v>908</v>
      </c>
      <c r="AO73" s="93" t="s">
        <v>909</v>
      </c>
      <c r="AU73" s="93">
        <f t="shared" si="13"/>
        <v>0</v>
      </c>
      <c r="AV73" s="93" t="s">
        <v>891</v>
      </c>
      <c r="AW73" s="14" t="e">
        <f t="shared" si="14"/>
        <v>#DIV/0!</v>
      </c>
      <c r="AX73" s="14" t="e">
        <f t="shared" si="15"/>
        <v>#DIV/0!</v>
      </c>
      <c r="AY73" s="14" t="e">
        <f t="shared" si="16"/>
        <v>#DIV/0!</v>
      </c>
      <c r="AZ73" s="93" t="e">
        <f t="shared" si="17"/>
        <v>#DIV/0!</v>
      </c>
      <c r="BA73" s="93" t="s">
        <v>910</v>
      </c>
      <c r="BB73" s="93" t="s">
        <v>911</v>
      </c>
      <c r="BC73" s="93" t="s">
        <v>911</v>
      </c>
      <c r="BD73" s="93" t="s">
        <v>912</v>
      </c>
      <c r="BE73" s="93" t="s">
        <v>1275</v>
      </c>
      <c r="BF73" s="94" t="s">
        <v>1271</v>
      </c>
      <c r="BG73" s="94" t="s">
        <v>1272</v>
      </c>
      <c r="BO73" s="93">
        <v>1</v>
      </c>
      <c r="CP73" s="93">
        <v>6.5</v>
      </c>
      <c r="CQ73" s="93">
        <v>1.8</v>
      </c>
      <c r="CR73" s="93">
        <v>23.1</v>
      </c>
      <c r="CW73" s="93" t="s">
        <v>575</v>
      </c>
      <c r="CX73" s="45" t="s">
        <v>82</v>
      </c>
      <c r="CZ73" s="45">
        <v>6.5</v>
      </c>
      <c r="DA73" s="45">
        <v>1.8</v>
      </c>
      <c r="DB73" s="45">
        <v>23.1</v>
      </c>
      <c r="DC73" s="69" t="s">
        <v>575</v>
      </c>
      <c r="DE73" s="49">
        <v>6.5</v>
      </c>
      <c r="DF73" s="49">
        <v>1.8</v>
      </c>
      <c r="DG73" s="49">
        <v>23.1</v>
      </c>
      <c r="DI73" s="66">
        <f t="shared" si="18"/>
        <v>4.7</v>
      </c>
      <c r="DJ73" s="45">
        <f t="shared" si="19"/>
        <v>16.600000000000001</v>
      </c>
      <c r="DK73" s="45">
        <f t="shared" si="20"/>
        <v>1.8718021769015913</v>
      </c>
      <c r="DL73" s="93">
        <f t="shared" si="21"/>
        <v>0.58778666490211906</v>
      </c>
      <c r="DM73" s="93">
        <f t="shared" si="22"/>
        <v>3.1398326175277478</v>
      </c>
    </row>
    <row r="74" spans="1:117" ht="21" customHeight="1" x14ac:dyDescent="0.35">
      <c r="A74" s="45">
        <v>39</v>
      </c>
      <c r="B74" s="45">
        <v>5</v>
      </c>
      <c r="C74" s="45" t="s">
        <v>378</v>
      </c>
      <c r="D74" s="45" t="str">
        <f t="shared" si="12"/>
        <v>Hwang (2000)</v>
      </c>
      <c r="E74" s="93" t="s">
        <v>379</v>
      </c>
      <c r="F74" s="93" t="s">
        <v>882</v>
      </c>
      <c r="G74" s="93">
        <v>2000</v>
      </c>
      <c r="H74" s="93" t="s">
        <v>365</v>
      </c>
      <c r="I74" s="93">
        <v>13</v>
      </c>
      <c r="J74" s="93" t="s">
        <v>883</v>
      </c>
      <c r="K74" s="93" t="s">
        <v>95</v>
      </c>
      <c r="L74" s="93" t="s">
        <v>65</v>
      </c>
      <c r="M74" s="93" t="s">
        <v>96</v>
      </c>
      <c r="N74" s="93" t="s">
        <v>97</v>
      </c>
      <c r="O74" s="93" t="s">
        <v>380</v>
      </c>
      <c r="P74" s="93" t="s">
        <v>119</v>
      </c>
      <c r="Q74" s="93" t="s">
        <v>381</v>
      </c>
      <c r="R74" s="93" t="s">
        <v>900</v>
      </c>
      <c r="S74" s="93">
        <v>999</v>
      </c>
      <c r="T74" s="93" t="s">
        <v>121</v>
      </c>
      <c r="U74" s="93" t="s">
        <v>121</v>
      </c>
      <c r="V74" s="93" t="s">
        <v>122</v>
      </c>
      <c r="W74" s="93" t="s">
        <v>122</v>
      </c>
      <c r="X74" s="93" t="s">
        <v>177</v>
      </c>
      <c r="Y74" s="93" t="s">
        <v>177</v>
      </c>
      <c r="Z74" s="93" t="s">
        <v>382</v>
      </c>
      <c r="AA74" s="93" t="s">
        <v>106</v>
      </c>
      <c r="AB74" s="93" t="s">
        <v>106</v>
      </c>
      <c r="AC74" s="93" t="s">
        <v>901</v>
      </c>
      <c r="AD74" s="93" t="s">
        <v>902</v>
      </c>
      <c r="AE74" s="93" t="s">
        <v>903</v>
      </c>
      <c r="AF74" s="93">
        <v>1046</v>
      </c>
      <c r="AG74" s="93" t="s">
        <v>904</v>
      </c>
      <c r="AH74" s="93" t="s">
        <v>905</v>
      </c>
      <c r="AI74" s="93" t="s">
        <v>905</v>
      </c>
      <c r="AJ74" s="93" t="s">
        <v>906</v>
      </c>
      <c r="AK74" s="93">
        <v>1</v>
      </c>
      <c r="AL74" s="93">
        <v>100</v>
      </c>
      <c r="AM74" s="93" t="s">
        <v>907</v>
      </c>
      <c r="AN74" s="93" t="s">
        <v>908</v>
      </c>
      <c r="AO74" s="93" t="s">
        <v>909</v>
      </c>
      <c r="AU74" s="93">
        <f t="shared" si="13"/>
        <v>0</v>
      </c>
      <c r="AV74" s="93" t="s">
        <v>891</v>
      </c>
      <c r="AW74" s="14" t="e">
        <f t="shared" si="14"/>
        <v>#DIV/0!</v>
      </c>
      <c r="AX74" s="14" t="e">
        <f t="shared" si="15"/>
        <v>#DIV/0!</v>
      </c>
      <c r="AY74" s="14" t="e">
        <f t="shared" si="16"/>
        <v>#DIV/0!</v>
      </c>
      <c r="AZ74" s="93" t="e">
        <f t="shared" si="17"/>
        <v>#DIV/0!</v>
      </c>
      <c r="BA74" s="93" t="s">
        <v>910</v>
      </c>
      <c r="BB74" s="93" t="s">
        <v>911</v>
      </c>
      <c r="BC74" s="93" t="s">
        <v>911</v>
      </c>
      <c r="BD74" s="93" t="s">
        <v>912</v>
      </c>
      <c r="BE74" s="93" t="s">
        <v>1217</v>
      </c>
      <c r="BF74" s="94" t="s">
        <v>1209</v>
      </c>
      <c r="BG74" s="94" t="s">
        <v>1697</v>
      </c>
      <c r="BO74" s="93">
        <v>1</v>
      </c>
      <c r="CP74" s="93">
        <v>1.4</v>
      </c>
      <c r="CQ74" s="93">
        <v>0.7</v>
      </c>
      <c r="CR74" s="93">
        <v>2.9</v>
      </c>
      <c r="CW74" s="93" t="s">
        <v>575</v>
      </c>
      <c r="CX74" s="45" t="s">
        <v>82</v>
      </c>
      <c r="CZ74" s="45">
        <v>1.4</v>
      </c>
      <c r="DA74" s="45">
        <v>0.7</v>
      </c>
      <c r="DB74" s="45">
        <v>2.9</v>
      </c>
      <c r="DC74" s="69" t="s">
        <v>575</v>
      </c>
      <c r="DE74" s="49">
        <v>1.4</v>
      </c>
      <c r="DF74" s="49">
        <v>0.7</v>
      </c>
      <c r="DG74" s="49">
        <v>2.9</v>
      </c>
      <c r="DI74" s="66">
        <f t="shared" si="18"/>
        <v>0.7</v>
      </c>
      <c r="DJ74" s="45">
        <f t="shared" si="19"/>
        <v>1.5</v>
      </c>
      <c r="DK74" s="45">
        <f t="shared" si="20"/>
        <v>0.33647223662121289</v>
      </c>
      <c r="DL74" s="93">
        <f t="shared" si="21"/>
        <v>-0.35667494393873245</v>
      </c>
      <c r="DM74" s="93">
        <f t="shared" si="22"/>
        <v>1.0647107369924282</v>
      </c>
    </row>
    <row r="75" spans="1:117" ht="24" customHeight="1" x14ac:dyDescent="0.35">
      <c r="A75" s="45">
        <v>39</v>
      </c>
      <c r="B75" s="45">
        <v>6</v>
      </c>
      <c r="C75" s="45" t="s">
        <v>378</v>
      </c>
      <c r="D75" s="45" t="str">
        <f t="shared" si="12"/>
        <v>Hwang (2000)</v>
      </c>
      <c r="E75" s="93" t="s">
        <v>379</v>
      </c>
      <c r="F75" s="93" t="s">
        <v>882</v>
      </c>
      <c r="G75" s="93">
        <v>2000</v>
      </c>
      <c r="H75" s="93" t="s">
        <v>365</v>
      </c>
      <c r="I75" s="93">
        <v>13</v>
      </c>
      <c r="J75" s="93" t="s">
        <v>883</v>
      </c>
      <c r="K75" s="93" t="s">
        <v>95</v>
      </c>
      <c r="L75" s="93" t="s">
        <v>65</v>
      </c>
      <c r="M75" s="93" t="s">
        <v>96</v>
      </c>
      <c r="N75" s="93" t="s">
        <v>97</v>
      </c>
      <c r="O75" s="93" t="s">
        <v>380</v>
      </c>
      <c r="P75" s="93" t="s">
        <v>119</v>
      </c>
      <c r="Q75" s="93" t="s">
        <v>381</v>
      </c>
      <c r="R75" s="93" t="s">
        <v>900</v>
      </c>
      <c r="S75" s="93">
        <v>999</v>
      </c>
      <c r="T75" s="93" t="s">
        <v>121</v>
      </c>
      <c r="U75" s="93" t="s">
        <v>121</v>
      </c>
      <c r="V75" s="93" t="s">
        <v>122</v>
      </c>
      <c r="W75" s="93" t="s">
        <v>122</v>
      </c>
      <c r="X75" s="93" t="s">
        <v>177</v>
      </c>
      <c r="Y75" s="93" t="s">
        <v>177</v>
      </c>
      <c r="Z75" s="93" t="s">
        <v>382</v>
      </c>
      <c r="AA75" s="93" t="s">
        <v>106</v>
      </c>
      <c r="AB75" s="93" t="s">
        <v>106</v>
      </c>
      <c r="AC75" s="93" t="s">
        <v>901</v>
      </c>
      <c r="AD75" s="93" t="s">
        <v>902</v>
      </c>
      <c r="AE75" s="93" t="s">
        <v>903</v>
      </c>
      <c r="AF75" s="93">
        <v>1046</v>
      </c>
      <c r="AG75" s="93" t="s">
        <v>904</v>
      </c>
      <c r="AH75" s="93" t="s">
        <v>905</v>
      </c>
      <c r="AI75" s="93" t="s">
        <v>905</v>
      </c>
      <c r="AJ75" s="93" t="s">
        <v>906</v>
      </c>
      <c r="AK75" s="93">
        <v>1</v>
      </c>
      <c r="AL75" s="93">
        <v>100</v>
      </c>
      <c r="AM75" s="93" t="s">
        <v>907</v>
      </c>
      <c r="AN75" s="93" t="s">
        <v>908</v>
      </c>
      <c r="AO75" s="93" t="s">
        <v>909</v>
      </c>
      <c r="AU75" s="93">
        <f t="shared" si="13"/>
        <v>0</v>
      </c>
      <c r="AV75" s="93" t="s">
        <v>891</v>
      </c>
      <c r="AW75" s="14" t="e">
        <f t="shared" si="14"/>
        <v>#DIV/0!</v>
      </c>
      <c r="AX75" s="14" t="e">
        <f t="shared" si="15"/>
        <v>#DIV/0!</v>
      </c>
      <c r="AY75" s="14" t="e">
        <f t="shared" si="16"/>
        <v>#DIV/0!</v>
      </c>
      <c r="AZ75" s="93" t="e">
        <f t="shared" si="17"/>
        <v>#DIV/0!</v>
      </c>
      <c r="BA75" s="93" t="s">
        <v>910</v>
      </c>
      <c r="BB75" s="93" t="s">
        <v>911</v>
      </c>
      <c r="BC75" s="93" t="s">
        <v>911</v>
      </c>
      <c r="BD75" s="93" t="s">
        <v>912</v>
      </c>
      <c r="BE75" s="93" t="s">
        <v>1217</v>
      </c>
      <c r="BF75" s="94" t="s">
        <v>1209</v>
      </c>
      <c r="BG75" s="94" t="s">
        <v>1697</v>
      </c>
      <c r="BO75" s="93">
        <v>1</v>
      </c>
      <c r="CP75" s="93">
        <v>2.4</v>
      </c>
      <c r="CQ75" s="93">
        <v>0.9</v>
      </c>
      <c r="CR75" s="93">
        <v>6.6</v>
      </c>
      <c r="CW75" s="93" t="s">
        <v>575</v>
      </c>
      <c r="CX75" s="45" t="s">
        <v>82</v>
      </c>
      <c r="CZ75" s="45">
        <v>2.4</v>
      </c>
      <c r="DA75" s="45">
        <v>0.9</v>
      </c>
      <c r="DB75" s="45">
        <v>6.6</v>
      </c>
      <c r="DC75" s="69" t="s">
        <v>575</v>
      </c>
      <c r="DE75" s="49">
        <v>2.4</v>
      </c>
      <c r="DF75" s="49">
        <v>0.9</v>
      </c>
      <c r="DG75" s="49">
        <v>6.6</v>
      </c>
      <c r="DI75" s="66">
        <f t="shared" si="18"/>
        <v>1.5</v>
      </c>
      <c r="DJ75" s="45">
        <f t="shared" si="19"/>
        <v>4.1999999999999993</v>
      </c>
      <c r="DK75" s="45">
        <f t="shared" si="20"/>
        <v>0.87546873735389985</v>
      </c>
      <c r="DL75" s="93">
        <f t="shared" si="21"/>
        <v>-0.10536051565782628</v>
      </c>
      <c r="DM75" s="93">
        <f t="shared" si="22"/>
        <v>1.8870696490323797</v>
      </c>
    </row>
    <row r="76" spans="1:117" ht="21" customHeight="1" x14ac:dyDescent="0.35">
      <c r="A76" s="45">
        <v>39</v>
      </c>
      <c r="B76" s="45">
        <v>1</v>
      </c>
      <c r="C76" s="45" t="s">
        <v>378</v>
      </c>
      <c r="D76" s="45" t="str">
        <f t="shared" si="12"/>
        <v>Hwang (2000)</v>
      </c>
      <c r="E76" s="93" t="s">
        <v>379</v>
      </c>
      <c r="F76" s="93" t="s">
        <v>882</v>
      </c>
      <c r="G76" s="93">
        <v>2000</v>
      </c>
      <c r="H76" s="93" t="s">
        <v>365</v>
      </c>
      <c r="I76" s="93">
        <v>13</v>
      </c>
      <c r="J76" s="93" t="s">
        <v>883</v>
      </c>
      <c r="K76" s="93" t="s">
        <v>95</v>
      </c>
      <c r="L76" s="93" t="s">
        <v>65</v>
      </c>
      <c r="M76" s="93" t="s">
        <v>96</v>
      </c>
      <c r="N76" s="93" t="s">
        <v>97</v>
      </c>
      <c r="O76" s="93" t="s">
        <v>380</v>
      </c>
      <c r="P76" s="93" t="s">
        <v>119</v>
      </c>
      <c r="Q76" s="93" t="s">
        <v>381</v>
      </c>
      <c r="R76" s="93" t="s">
        <v>900</v>
      </c>
      <c r="S76" s="93">
        <v>999</v>
      </c>
      <c r="T76" s="93" t="s">
        <v>121</v>
      </c>
      <c r="U76" s="93" t="s">
        <v>121</v>
      </c>
      <c r="V76" s="93" t="s">
        <v>122</v>
      </c>
      <c r="W76" s="93" t="s">
        <v>122</v>
      </c>
      <c r="X76" s="93" t="s">
        <v>177</v>
      </c>
      <c r="Y76" s="93" t="s">
        <v>177</v>
      </c>
      <c r="Z76" s="93" t="s">
        <v>382</v>
      </c>
      <c r="AA76" s="93" t="s">
        <v>106</v>
      </c>
      <c r="AB76" s="93" t="s">
        <v>106</v>
      </c>
      <c r="AC76" s="93" t="s">
        <v>901</v>
      </c>
      <c r="AD76" s="93" t="s">
        <v>902</v>
      </c>
      <c r="AE76" s="93" t="s">
        <v>903</v>
      </c>
      <c r="AF76" s="93">
        <v>1046</v>
      </c>
      <c r="AG76" s="93" t="s">
        <v>904</v>
      </c>
      <c r="AH76" s="93" t="s">
        <v>905</v>
      </c>
      <c r="AI76" s="93" t="s">
        <v>905</v>
      </c>
      <c r="AJ76" s="93" t="s">
        <v>906</v>
      </c>
      <c r="AK76" s="93">
        <v>1</v>
      </c>
      <c r="AL76" s="93">
        <v>100</v>
      </c>
      <c r="AM76" s="93" t="s">
        <v>907</v>
      </c>
      <c r="AN76" s="93" t="s">
        <v>908</v>
      </c>
      <c r="AO76" s="93" t="s">
        <v>909</v>
      </c>
      <c r="AU76" s="93">
        <f t="shared" si="13"/>
        <v>0</v>
      </c>
      <c r="AV76" s="93" t="s">
        <v>891</v>
      </c>
      <c r="AW76" s="14" t="e">
        <f t="shared" si="14"/>
        <v>#DIV/0!</v>
      </c>
      <c r="AX76" s="14" t="e">
        <f t="shared" si="15"/>
        <v>#DIV/0!</v>
      </c>
      <c r="AY76" s="14" t="e">
        <f t="shared" si="16"/>
        <v>#DIV/0!</v>
      </c>
      <c r="AZ76" s="93" t="e">
        <f t="shared" si="17"/>
        <v>#DIV/0!</v>
      </c>
      <c r="BA76" s="93" t="s">
        <v>910</v>
      </c>
      <c r="BB76" s="93" t="s">
        <v>911</v>
      </c>
      <c r="BC76" s="93" t="s">
        <v>911</v>
      </c>
      <c r="BD76" s="93" t="s">
        <v>912</v>
      </c>
      <c r="BE76" s="93" t="s">
        <v>913</v>
      </c>
      <c r="BF76" s="94" t="s">
        <v>897</v>
      </c>
      <c r="BG76" s="94" t="s">
        <v>1703</v>
      </c>
      <c r="BO76" s="93">
        <v>1</v>
      </c>
      <c r="CP76" s="93">
        <v>1.5</v>
      </c>
      <c r="CQ76" s="93">
        <v>0.5</v>
      </c>
      <c r="CR76" s="93">
        <v>4.9000000000000004</v>
      </c>
      <c r="CW76" s="93" t="s">
        <v>575</v>
      </c>
      <c r="CX76" s="45" t="s">
        <v>82</v>
      </c>
      <c r="CZ76" s="45">
        <v>1.5</v>
      </c>
      <c r="DA76" s="45">
        <v>0.5</v>
      </c>
      <c r="DB76" s="45">
        <v>4.9000000000000004</v>
      </c>
      <c r="DC76" s="69" t="s">
        <v>575</v>
      </c>
      <c r="DE76" s="49">
        <v>1.5</v>
      </c>
      <c r="DF76" s="49">
        <v>0.5</v>
      </c>
      <c r="DG76" s="49">
        <v>4.9000000000000004</v>
      </c>
      <c r="DI76" s="66">
        <f t="shared" si="18"/>
        <v>1</v>
      </c>
      <c r="DJ76" s="45">
        <f t="shared" si="19"/>
        <v>3.4000000000000004</v>
      </c>
      <c r="DK76" s="45">
        <f t="shared" si="20"/>
        <v>0.40546510810816438</v>
      </c>
      <c r="DL76" s="93">
        <f t="shared" si="21"/>
        <v>-0.69314718055994529</v>
      </c>
      <c r="DM76" s="93">
        <f t="shared" si="22"/>
        <v>1.589235205116581</v>
      </c>
    </row>
    <row r="77" spans="1:117" ht="24" customHeight="1" x14ac:dyDescent="0.35">
      <c r="A77" s="45">
        <v>39</v>
      </c>
      <c r="B77" s="45">
        <v>2</v>
      </c>
      <c r="C77" s="45" t="s">
        <v>378</v>
      </c>
      <c r="D77" s="45" t="str">
        <f t="shared" si="12"/>
        <v>Hwang (2000)</v>
      </c>
      <c r="E77" s="93" t="s">
        <v>379</v>
      </c>
      <c r="F77" s="93" t="s">
        <v>882</v>
      </c>
      <c r="G77" s="93">
        <v>2000</v>
      </c>
      <c r="H77" s="93" t="s">
        <v>365</v>
      </c>
      <c r="I77" s="93">
        <v>13</v>
      </c>
      <c r="J77" s="93" t="s">
        <v>883</v>
      </c>
      <c r="K77" s="93" t="s">
        <v>95</v>
      </c>
      <c r="L77" s="93" t="s">
        <v>65</v>
      </c>
      <c r="M77" s="93" t="s">
        <v>96</v>
      </c>
      <c r="N77" s="93" t="s">
        <v>97</v>
      </c>
      <c r="O77" s="93" t="s">
        <v>380</v>
      </c>
      <c r="P77" s="93" t="s">
        <v>119</v>
      </c>
      <c r="Q77" s="93" t="s">
        <v>381</v>
      </c>
      <c r="R77" s="93" t="s">
        <v>900</v>
      </c>
      <c r="S77" s="93">
        <v>999</v>
      </c>
      <c r="T77" s="93" t="s">
        <v>121</v>
      </c>
      <c r="U77" s="93" t="s">
        <v>121</v>
      </c>
      <c r="V77" s="93" t="s">
        <v>122</v>
      </c>
      <c r="W77" s="93" t="s">
        <v>122</v>
      </c>
      <c r="X77" s="93" t="s">
        <v>177</v>
      </c>
      <c r="Y77" s="93" t="s">
        <v>177</v>
      </c>
      <c r="Z77" s="93" t="s">
        <v>382</v>
      </c>
      <c r="AA77" s="93" t="s">
        <v>106</v>
      </c>
      <c r="AB77" s="93" t="s">
        <v>106</v>
      </c>
      <c r="AC77" s="93" t="s">
        <v>901</v>
      </c>
      <c r="AD77" s="93" t="s">
        <v>902</v>
      </c>
      <c r="AE77" s="93" t="s">
        <v>903</v>
      </c>
      <c r="AF77" s="93">
        <v>1046</v>
      </c>
      <c r="AG77" s="93" t="s">
        <v>904</v>
      </c>
      <c r="AH77" s="93" t="s">
        <v>905</v>
      </c>
      <c r="AI77" s="93" t="s">
        <v>905</v>
      </c>
      <c r="AJ77" s="93" t="s">
        <v>906</v>
      </c>
      <c r="AK77" s="93">
        <v>1</v>
      </c>
      <c r="AL77" s="93">
        <v>100</v>
      </c>
      <c r="AM77" s="93" t="s">
        <v>907</v>
      </c>
      <c r="AN77" s="93" t="s">
        <v>908</v>
      </c>
      <c r="AO77" s="93" t="s">
        <v>909</v>
      </c>
      <c r="AU77" s="93">
        <f t="shared" si="13"/>
        <v>0</v>
      </c>
      <c r="AV77" s="93" t="s">
        <v>891</v>
      </c>
      <c r="AW77" s="14" t="e">
        <f t="shared" si="14"/>
        <v>#DIV/0!</v>
      </c>
      <c r="AX77" s="14" t="e">
        <f t="shared" si="15"/>
        <v>#DIV/0!</v>
      </c>
      <c r="AY77" s="14" t="e">
        <f t="shared" si="16"/>
        <v>#DIV/0!</v>
      </c>
      <c r="AZ77" s="93" t="e">
        <f t="shared" si="17"/>
        <v>#DIV/0!</v>
      </c>
      <c r="BA77" s="93" t="s">
        <v>910</v>
      </c>
      <c r="BB77" s="93" t="s">
        <v>911</v>
      </c>
      <c r="BC77" s="93" t="s">
        <v>911</v>
      </c>
      <c r="BD77" s="93" t="s">
        <v>912</v>
      </c>
      <c r="BE77" s="93" t="s">
        <v>913</v>
      </c>
      <c r="BF77" s="94" t="s">
        <v>897</v>
      </c>
      <c r="BG77" s="94" t="s">
        <v>1703</v>
      </c>
      <c r="BO77" s="93">
        <v>1</v>
      </c>
      <c r="CP77" s="93">
        <v>1.7</v>
      </c>
      <c r="CQ77" s="93">
        <v>1.1000000000000001</v>
      </c>
      <c r="CR77" s="93">
        <v>2.8</v>
      </c>
      <c r="CW77" s="93" t="s">
        <v>575</v>
      </c>
      <c r="CX77" s="45" t="s">
        <v>82</v>
      </c>
      <c r="CZ77" s="45">
        <v>1.7</v>
      </c>
      <c r="DA77" s="45">
        <v>1.1000000000000001</v>
      </c>
      <c r="DB77" s="45">
        <v>2.8</v>
      </c>
      <c r="DC77" s="69" t="s">
        <v>575</v>
      </c>
      <c r="DE77" s="49">
        <v>1.7</v>
      </c>
      <c r="DF77" s="49">
        <v>1.1000000000000001</v>
      </c>
      <c r="DG77" s="49">
        <v>2.8</v>
      </c>
      <c r="DI77" s="66">
        <f t="shared" si="18"/>
        <v>0.59999999999999987</v>
      </c>
      <c r="DJ77" s="45">
        <f t="shared" si="19"/>
        <v>1.0999999999999999</v>
      </c>
      <c r="DK77" s="45">
        <f t="shared" si="20"/>
        <v>0.53062825106217038</v>
      </c>
      <c r="DL77" s="93">
        <f t="shared" si="21"/>
        <v>9.5310179804324935E-2</v>
      </c>
      <c r="DM77" s="93">
        <f t="shared" si="22"/>
        <v>1.0296194171811581</v>
      </c>
    </row>
    <row r="78" spans="1:117" ht="21" customHeight="1" x14ac:dyDescent="0.35">
      <c r="A78" s="45">
        <v>39</v>
      </c>
      <c r="B78" s="45">
        <v>19</v>
      </c>
      <c r="C78" s="45" t="s">
        <v>378</v>
      </c>
      <c r="D78" s="45" t="str">
        <f t="shared" si="12"/>
        <v>Hwang (2000)</v>
      </c>
      <c r="E78" s="93" t="s">
        <v>379</v>
      </c>
      <c r="F78" s="93" t="s">
        <v>882</v>
      </c>
      <c r="G78" s="93">
        <v>2000</v>
      </c>
      <c r="H78" s="93" t="s">
        <v>365</v>
      </c>
      <c r="I78" s="93">
        <v>13</v>
      </c>
      <c r="J78" s="93" t="s">
        <v>883</v>
      </c>
      <c r="K78" s="93" t="s">
        <v>95</v>
      </c>
      <c r="L78" s="93" t="s">
        <v>65</v>
      </c>
      <c r="M78" s="93" t="s">
        <v>96</v>
      </c>
      <c r="N78" s="93" t="s">
        <v>97</v>
      </c>
      <c r="O78" s="93" t="s">
        <v>380</v>
      </c>
      <c r="P78" s="93" t="s">
        <v>119</v>
      </c>
      <c r="Q78" s="93" t="s">
        <v>381</v>
      </c>
      <c r="R78" s="93" t="s">
        <v>900</v>
      </c>
      <c r="S78" s="93">
        <v>999</v>
      </c>
      <c r="T78" s="93" t="s">
        <v>121</v>
      </c>
      <c r="U78" s="93" t="s">
        <v>121</v>
      </c>
      <c r="V78" s="93" t="s">
        <v>122</v>
      </c>
      <c r="W78" s="93" t="s">
        <v>122</v>
      </c>
      <c r="X78" s="93" t="s">
        <v>177</v>
      </c>
      <c r="Y78" s="93" t="s">
        <v>177</v>
      </c>
      <c r="Z78" s="93" t="s">
        <v>382</v>
      </c>
      <c r="AA78" s="93" t="s">
        <v>106</v>
      </c>
      <c r="AB78" s="93" t="s">
        <v>106</v>
      </c>
      <c r="AC78" s="93" t="s">
        <v>901</v>
      </c>
      <c r="AD78" s="93" t="s">
        <v>902</v>
      </c>
      <c r="AE78" s="93" t="s">
        <v>903</v>
      </c>
      <c r="AF78" s="93">
        <v>1046</v>
      </c>
      <c r="AG78" s="93" t="s">
        <v>904</v>
      </c>
      <c r="AH78" s="93" t="s">
        <v>905</v>
      </c>
      <c r="AI78" s="93" t="s">
        <v>905</v>
      </c>
      <c r="AJ78" s="93" t="s">
        <v>906</v>
      </c>
      <c r="AK78" s="93">
        <v>1</v>
      </c>
      <c r="AL78" s="93">
        <v>100</v>
      </c>
      <c r="AM78" s="93" t="s">
        <v>907</v>
      </c>
      <c r="AN78" s="93" t="s">
        <v>908</v>
      </c>
      <c r="AO78" s="93" t="s">
        <v>909</v>
      </c>
      <c r="AU78" s="93">
        <f t="shared" si="13"/>
        <v>0</v>
      </c>
      <c r="AV78" s="93" t="s">
        <v>891</v>
      </c>
      <c r="AW78" s="14" t="e">
        <f t="shared" si="14"/>
        <v>#DIV/0!</v>
      </c>
      <c r="AX78" s="14" t="e">
        <f t="shared" si="15"/>
        <v>#DIV/0!</v>
      </c>
      <c r="AY78" s="14" t="e">
        <f t="shared" si="16"/>
        <v>#DIV/0!</v>
      </c>
      <c r="AZ78" s="93" t="e">
        <f t="shared" si="17"/>
        <v>#DIV/0!</v>
      </c>
      <c r="BA78" s="93" t="s">
        <v>910</v>
      </c>
      <c r="BB78" s="93" t="s">
        <v>911</v>
      </c>
      <c r="BC78" s="93" t="s">
        <v>911</v>
      </c>
      <c r="BD78" s="93" t="s">
        <v>912</v>
      </c>
      <c r="BE78" s="93" t="s">
        <v>1395</v>
      </c>
      <c r="BF78" s="94" t="s">
        <v>1396</v>
      </c>
      <c r="BG78" s="94" t="s">
        <v>1361</v>
      </c>
      <c r="BO78" s="93">
        <v>1</v>
      </c>
      <c r="CP78" s="93">
        <v>9.4</v>
      </c>
      <c r="CQ78" s="93">
        <v>1.1000000000000001</v>
      </c>
      <c r="CR78" s="93">
        <v>78.400000000000006</v>
      </c>
      <c r="CW78" s="93" t="s">
        <v>575</v>
      </c>
      <c r="CX78" s="45" t="s">
        <v>82</v>
      </c>
      <c r="CZ78" s="45">
        <v>9.4</v>
      </c>
      <c r="DA78" s="45">
        <v>1.1000000000000001</v>
      </c>
      <c r="DB78" s="45">
        <v>78.400000000000006</v>
      </c>
      <c r="DC78" s="69" t="s">
        <v>575</v>
      </c>
      <c r="DE78" s="49">
        <v>9.4</v>
      </c>
      <c r="DF78" s="49">
        <v>1.1000000000000001</v>
      </c>
      <c r="DG78" s="49">
        <v>78.400000000000006</v>
      </c>
      <c r="DI78" s="66">
        <f t="shared" si="18"/>
        <v>8.3000000000000007</v>
      </c>
      <c r="DJ78" s="45">
        <f t="shared" si="19"/>
        <v>69</v>
      </c>
      <c r="DK78" s="45">
        <f t="shared" si="20"/>
        <v>2.2407096892759584</v>
      </c>
      <c r="DL78" s="93">
        <f t="shared" si="21"/>
        <v>9.5310179804324935E-2</v>
      </c>
      <c r="DM78" s="93">
        <f t="shared" si="22"/>
        <v>4.3618239273563626</v>
      </c>
    </row>
    <row r="79" spans="1:117" ht="24" customHeight="1" x14ac:dyDescent="0.35">
      <c r="A79" s="45">
        <v>39</v>
      </c>
      <c r="B79" s="45">
        <v>20</v>
      </c>
      <c r="C79" s="45" t="s">
        <v>378</v>
      </c>
      <c r="D79" s="45" t="str">
        <f t="shared" si="12"/>
        <v>Hwang (2000)</v>
      </c>
      <c r="E79" s="93" t="s">
        <v>379</v>
      </c>
      <c r="F79" s="93" t="s">
        <v>882</v>
      </c>
      <c r="G79" s="93">
        <v>2000</v>
      </c>
      <c r="H79" s="93" t="s">
        <v>365</v>
      </c>
      <c r="I79" s="93">
        <v>13</v>
      </c>
      <c r="J79" s="93" t="s">
        <v>883</v>
      </c>
      <c r="K79" s="93" t="s">
        <v>95</v>
      </c>
      <c r="L79" s="93" t="s">
        <v>65</v>
      </c>
      <c r="M79" s="93" t="s">
        <v>96</v>
      </c>
      <c r="N79" s="93" t="s">
        <v>97</v>
      </c>
      <c r="O79" s="93" t="s">
        <v>380</v>
      </c>
      <c r="P79" s="93" t="s">
        <v>119</v>
      </c>
      <c r="Q79" s="93" t="s">
        <v>381</v>
      </c>
      <c r="R79" s="93" t="s">
        <v>900</v>
      </c>
      <c r="S79" s="93">
        <v>999</v>
      </c>
      <c r="T79" s="93" t="s">
        <v>121</v>
      </c>
      <c r="U79" s="93" t="s">
        <v>121</v>
      </c>
      <c r="V79" s="93" t="s">
        <v>122</v>
      </c>
      <c r="W79" s="93" t="s">
        <v>122</v>
      </c>
      <c r="X79" s="93" t="s">
        <v>177</v>
      </c>
      <c r="Y79" s="93" t="s">
        <v>177</v>
      </c>
      <c r="Z79" s="93" t="s">
        <v>382</v>
      </c>
      <c r="AA79" s="93" t="s">
        <v>106</v>
      </c>
      <c r="AB79" s="93" t="s">
        <v>106</v>
      </c>
      <c r="AC79" s="93" t="s">
        <v>901</v>
      </c>
      <c r="AD79" s="93" t="s">
        <v>902</v>
      </c>
      <c r="AE79" s="93" t="s">
        <v>903</v>
      </c>
      <c r="AF79" s="93">
        <v>1046</v>
      </c>
      <c r="AG79" s="93" t="s">
        <v>904</v>
      </c>
      <c r="AH79" s="93" t="s">
        <v>905</v>
      </c>
      <c r="AI79" s="93" t="s">
        <v>905</v>
      </c>
      <c r="AJ79" s="93" t="s">
        <v>906</v>
      </c>
      <c r="AK79" s="93">
        <v>1</v>
      </c>
      <c r="AL79" s="93">
        <v>100</v>
      </c>
      <c r="AM79" s="93" t="s">
        <v>907</v>
      </c>
      <c r="AN79" s="93" t="s">
        <v>908</v>
      </c>
      <c r="AO79" s="93" t="s">
        <v>909</v>
      </c>
      <c r="AU79" s="93">
        <f t="shared" si="13"/>
        <v>0</v>
      </c>
      <c r="AV79" s="93" t="s">
        <v>891</v>
      </c>
      <c r="AW79" s="14" t="e">
        <f t="shared" si="14"/>
        <v>#DIV/0!</v>
      </c>
      <c r="AX79" s="14" t="e">
        <f t="shared" si="15"/>
        <v>#DIV/0!</v>
      </c>
      <c r="AY79" s="14" t="e">
        <f t="shared" si="16"/>
        <v>#DIV/0!</v>
      </c>
      <c r="AZ79" s="93" t="e">
        <f t="shared" si="17"/>
        <v>#DIV/0!</v>
      </c>
      <c r="BA79" s="93" t="s">
        <v>910</v>
      </c>
      <c r="BB79" s="93" t="s">
        <v>911</v>
      </c>
      <c r="BC79" s="93" t="s">
        <v>911</v>
      </c>
      <c r="BD79" s="93" t="s">
        <v>912</v>
      </c>
      <c r="BE79" s="93" t="s">
        <v>1397</v>
      </c>
      <c r="BF79" s="94" t="s">
        <v>1396</v>
      </c>
      <c r="BG79" s="94" t="s">
        <v>1361</v>
      </c>
      <c r="BO79" s="93">
        <v>1</v>
      </c>
      <c r="CP79" s="93">
        <v>7.1</v>
      </c>
      <c r="CQ79" s="93">
        <v>2</v>
      </c>
      <c r="CR79" s="93">
        <v>25.5</v>
      </c>
      <c r="CW79" s="93" t="s">
        <v>575</v>
      </c>
      <c r="CX79" s="45" t="s">
        <v>82</v>
      </c>
      <c r="CZ79" s="45">
        <v>7.1</v>
      </c>
      <c r="DA79" s="45">
        <v>2</v>
      </c>
      <c r="DB79" s="45">
        <v>25.5</v>
      </c>
      <c r="DC79" s="69" t="s">
        <v>575</v>
      </c>
      <c r="DE79" s="49">
        <v>7.1</v>
      </c>
      <c r="DF79" s="49">
        <v>2</v>
      </c>
      <c r="DG79" s="49">
        <v>25.5</v>
      </c>
      <c r="DI79" s="66">
        <f t="shared" si="18"/>
        <v>5.0999999999999996</v>
      </c>
      <c r="DJ79" s="45">
        <f t="shared" si="19"/>
        <v>18.399999999999999</v>
      </c>
      <c r="DK79" s="45">
        <f t="shared" si="20"/>
        <v>1.9600947840472698</v>
      </c>
      <c r="DL79" s="93">
        <f t="shared" si="21"/>
        <v>0.69314718055994529</v>
      </c>
      <c r="DM79" s="93">
        <f t="shared" si="22"/>
        <v>3.2386784521643803</v>
      </c>
    </row>
    <row r="80" spans="1:117" ht="21" customHeight="1" x14ac:dyDescent="0.35">
      <c r="A80" s="45">
        <v>39</v>
      </c>
      <c r="B80" s="45">
        <v>7</v>
      </c>
      <c r="C80" s="45" t="s">
        <v>378</v>
      </c>
      <c r="D80" s="45" t="str">
        <f t="shared" si="12"/>
        <v>Hwang (2000)</v>
      </c>
      <c r="E80" s="93" t="s">
        <v>379</v>
      </c>
      <c r="F80" s="93" t="s">
        <v>882</v>
      </c>
      <c r="G80" s="93">
        <v>2000</v>
      </c>
      <c r="H80" s="93" t="s">
        <v>365</v>
      </c>
      <c r="I80" s="93">
        <v>13</v>
      </c>
      <c r="J80" s="93" t="s">
        <v>883</v>
      </c>
      <c r="K80" s="93" t="s">
        <v>95</v>
      </c>
      <c r="L80" s="93" t="s">
        <v>65</v>
      </c>
      <c r="M80" s="93" t="s">
        <v>96</v>
      </c>
      <c r="N80" s="93" t="s">
        <v>97</v>
      </c>
      <c r="O80" s="93" t="s">
        <v>380</v>
      </c>
      <c r="P80" s="93" t="s">
        <v>119</v>
      </c>
      <c r="Q80" s="93" t="s">
        <v>381</v>
      </c>
      <c r="R80" s="93" t="s">
        <v>900</v>
      </c>
      <c r="S80" s="93">
        <v>999</v>
      </c>
      <c r="T80" s="93" t="s">
        <v>121</v>
      </c>
      <c r="U80" s="93" t="s">
        <v>121</v>
      </c>
      <c r="V80" s="93" t="s">
        <v>122</v>
      </c>
      <c r="W80" s="93" t="s">
        <v>122</v>
      </c>
      <c r="X80" s="93" t="s">
        <v>177</v>
      </c>
      <c r="Y80" s="93" t="s">
        <v>177</v>
      </c>
      <c r="Z80" s="93" t="s">
        <v>382</v>
      </c>
      <c r="AA80" s="93" t="s">
        <v>106</v>
      </c>
      <c r="AB80" s="93" t="s">
        <v>106</v>
      </c>
      <c r="AC80" s="93" t="s">
        <v>901</v>
      </c>
      <c r="AD80" s="93" t="s">
        <v>902</v>
      </c>
      <c r="AE80" s="93" t="s">
        <v>903</v>
      </c>
      <c r="AF80" s="93">
        <v>1046</v>
      </c>
      <c r="AG80" s="93" t="s">
        <v>904</v>
      </c>
      <c r="AH80" s="93" t="s">
        <v>905</v>
      </c>
      <c r="AI80" s="93" t="s">
        <v>905</v>
      </c>
      <c r="AJ80" s="93" t="s">
        <v>906</v>
      </c>
      <c r="AK80" s="93">
        <v>1</v>
      </c>
      <c r="AL80" s="93">
        <v>100</v>
      </c>
      <c r="AM80" s="93" t="s">
        <v>907</v>
      </c>
      <c r="AN80" s="93" t="s">
        <v>908</v>
      </c>
      <c r="AO80" s="93" t="s">
        <v>909</v>
      </c>
      <c r="AU80" s="93">
        <f t="shared" si="13"/>
        <v>0</v>
      </c>
      <c r="AV80" s="93" t="s">
        <v>891</v>
      </c>
      <c r="AW80" s="14" t="e">
        <f t="shared" si="14"/>
        <v>#DIV/0!</v>
      </c>
      <c r="AX80" s="14" t="e">
        <f t="shared" si="15"/>
        <v>#DIV/0!</v>
      </c>
      <c r="AY80" s="14" t="e">
        <f t="shared" si="16"/>
        <v>#DIV/0!</v>
      </c>
      <c r="AZ80" s="93" t="e">
        <f t="shared" si="17"/>
        <v>#DIV/0!</v>
      </c>
      <c r="BA80" s="93" t="s">
        <v>910</v>
      </c>
      <c r="BB80" s="93" t="s">
        <v>911</v>
      </c>
      <c r="BC80" s="93" t="s">
        <v>911</v>
      </c>
      <c r="BD80" s="93" t="s">
        <v>912</v>
      </c>
      <c r="BE80" s="93" t="s">
        <v>1332</v>
      </c>
      <c r="BF80" s="94" t="s">
        <v>1333</v>
      </c>
      <c r="BG80" s="94" t="s">
        <v>1331</v>
      </c>
      <c r="BO80" s="93">
        <v>1</v>
      </c>
      <c r="CP80" s="93">
        <v>13</v>
      </c>
      <c r="CQ80" s="93">
        <v>2.4</v>
      </c>
      <c r="CR80" s="93">
        <v>71.099999999999994</v>
      </c>
      <c r="CW80" s="93" t="s">
        <v>575</v>
      </c>
      <c r="CX80" s="45" t="s">
        <v>82</v>
      </c>
      <c r="CZ80" s="45">
        <v>13</v>
      </c>
      <c r="DA80" s="45">
        <v>2.4</v>
      </c>
      <c r="DB80" s="45">
        <v>71.099999999999994</v>
      </c>
      <c r="DC80" s="69" t="s">
        <v>575</v>
      </c>
      <c r="DE80" s="49">
        <v>13</v>
      </c>
      <c r="DF80" s="49">
        <v>2.4</v>
      </c>
      <c r="DG80" s="49">
        <v>71.099999999999994</v>
      </c>
      <c r="DI80" s="66">
        <f t="shared" si="18"/>
        <v>10.6</v>
      </c>
      <c r="DJ80" s="45">
        <f t="shared" si="19"/>
        <v>58.099999999999994</v>
      </c>
      <c r="DK80" s="45">
        <f t="shared" si="20"/>
        <v>2.5649493574615367</v>
      </c>
      <c r="DL80" s="93">
        <f t="shared" si="21"/>
        <v>0.87546873735389985</v>
      </c>
      <c r="DM80" s="93">
        <f t="shared" si="22"/>
        <v>4.2640873368091947</v>
      </c>
    </row>
    <row r="81" spans="1:117" ht="24" customHeight="1" x14ac:dyDescent="0.35">
      <c r="A81" s="45">
        <v>39</v>
      </c>
      <c r="B81" s="45">
        <v>13</v>
      </c>
      <c r="C81" s="45" t="s">
        <v>378</v>
      </c>
      <c r="D81" s="45" t="str">
        <f t="shared" si="12"/>
        <v>Hwang (2000)</v>
      </c>
      <c r="E81" s="93" t="s">
        <v>379</v>
      </c>
      <c r="F81" s="93" t="s">
        <v>882</v>
      </c>
      <c r="G81" s="93">
        <v>2000</v>
      </c>
      <c r="H81" s="93" t="s">
        <v>365</v>
      </c>
      <c r="I81" s="93">
        <v>13</v>
      </c>
      <c r="J81" s="93" t="s">
        <v>883</v>
      </c>
      <c r="K81" s="93" t="s">
        <v>95</v>
      </c>
      <c r="L81" s="93" t="s">
        <v>65</v>
      </c>
      <c r="M81" s="93" t="s">
        <v>96</v>
      </c>
      <c r="N81" s="93" t="s">
        <v>97</v>
      </c>
      <c r="O81" s="93" t="s">
        <v>380</v>
      </c>
      <c r="P81" s="93" t="s">
        <v>119</v>
      </c>
      <c r="Q81" s="93" t="s">
        <v>381</v>
      </c>
      <c r="R81" s="93" t="s">
        <v>900</v>
      </c>
      <c r="S81" s="93">
        <v>999</v>
      </c>
      <c r="T81" s="93" t="s">
        <v>121</v>
      </c>
      <c r="U81" s="93" t="s">
        <v>121</v>
      </c>
      <c r="V81" s="93" t="s">
        <v>122</v>
      </c>
      <c r="W81" s="93" t="s">
        <v>122</v>
      </c>
      <c r="X81" s="93" t="s">
        <v>177</v>
      </c>
      <c r="Y81" s="93" t="s">
        <v>177</v>
      </c>
      <c r="Z81" s="93" t="s">
        <v>382</v>
      </c>
      <c r="AA81" s="93" t="s">
        <v>106</v>
      </c>
      <c r="AB81" s="93" t="s">
        <v>106</v>
      </c>
      <c r="AC81" s="93" t="s">
        <v>901</v>
      </c>
      <c r="AD81" s="93" t="s">
        <v>902</v>
      </c>
      <c r="AE81" s="93" t="s">
        <v>903</v>
      </c>
      <c r="AF81" s="93">
        <v>1046</v>
      </c>
      <c r="AG81" s="93" t="s">
        <v>904</v>
      </c>
      <c r="AH81" s="93" t="s">
        <v>905</v>
      </c>
      <c r="AI81" s="93" t="s">
        <v>905</v>
      </c>
      <c r="AJ81" s="93" t="s">
        <v>906</v>
      </c>
      <c r="AK81" s="93">
        <v>1</v>
      </c>
      <c r="AL81" s="93">
        <v>100</v>
      </c>
      <c r="AM81" s="93" t="s">
        <v>907</v>
      </c>
      <c r="AN81" s="93" t="s">
        <v>908</v>
      </c>
      <c r="AO81" s="93" t="s">
        <v>909</v>
      </c>
      <c r="AU81" s="93">
        <f t="shared" si="13"/>
        <v>0</v>
      </c>
      <c r="AV81" s="93" t="s">
        <v>891</v>
      </c>
      <c r="AW81" s="14" t="e">
        <f t="shared" si="14"/>
        <v>#DIV/0!</v>
      </c>
      <c r="AX81" s="14" t="e">
        <f t="shared" si="15"/>
        <v>#DIV/0!</v>
      </c>
      <c r="AY81" s="14" t="e">
        <f t="shared" si="16"/>
        <v>#DIV/0!</v>
      </c>
      <c r="AZ81" s="93" t="e">
        <f t="shared" si="17"/>
        <v>#DIV/0!</v>
      </c>
      <c r="BA81" s="93" t="s">
        <v>910</v>
      </c>
      <c r="BB81" s="93" t="s">
        <v>911</v>
      </c>
      <c r="BC81" s="93" t="s">
        <v>911</v>
      </c>
      <c r="BD81" s="93" t="s">
        <v>912</v>
      </c>
      <c r="BE81" s="93" t="s">
        <v>1420</v>
      </c>
      <c r="BF81" s="94" t="s">
        <v>1421</v>
      </c>
      <c r="BG81" s="94" t="s">
        <v>1361</v>
      </c>
      <c r="BO81" s="93">
        <v>1</v>
      </c>
      <c r="CP81" s="93">
        <v>113.2</v>
      </c>
      <c r="CQ81" s="93">
        <v>10.3</v>
      </c>
      <c r="CR81" s="93">
        <v>1249</v>
      </c>
      <c r="CW81" s="93" t="s">
        <v>575</v>
      </c>
      <c r="CX81" s="45" t="s">
        <v>82</v>
      </c>
      <c r="CZ81" s="45">
        <v>113.2</v>
      </c>
      <c r="DA81" s="45">
        <v>10.3</v>
      </c>
      <c r="DB81" s="45">
        <v>1249</v>
      </c>
      <c r="DC81" s="69" t="s">
        <v>575</v>
      </c>
      <c r="DE81" s="49">
        <v>113.2</v>
      </c>
      <c r="DF81" s="49">
        <v>10.3</v>
      </c>
      <c r="DG81" s="49">
        <v>1249</v>
      </c>
      <c r="DI81" s="66">
        <f t="shared" si="18"/>
        <v>102.9</v>
      </c>
      <c r="DJ81" s="45">
        <f t="shared" si="19"/>
        <v>1135.8</v>
      </c>
      <c r="DK81" s="45">
        <f t="shared" si="20"/>
        <v>4.7291561657690826</v>
      </c>
      <c r="DL81" s="93">
        <f t="shared" si="21"/>
        <v>2.33214389523559</v>
      </c>
      <c r="DM81" s="93">
        <f t="shared" si="22"/>
        <v>7.1300985101255776</v>
      </c>
    </row>
    <row r="82" spans="1:117" ht="21" customHeight="1" x14ac:dyDescent="0.35">
      <c r="A82" s="45">
        <v>39</v>
      </c>
      <c r="B82" s="45">
        <v>14</v>
      </c>
      <c r="C82" s="45" t="s">
        <v>378</v>
      </c>
      <c r="D82" s="45" t="str">
        <f t="shared" si="12"/>
        <v>Hwang (2000)</v>
      </c>
      <c r="E82" s="93" t="s">
        <v>379</v>
      </c>
      <c r="F82" s="93" t="s">
        <v>882</v>
      </c>
      <c r="G82" s="93">
        <v>2000</v>
      </c>
      <c r="H82" s="93" t="s">
        <v>365</v>
      </c>
      <c r="I82" s="93">
        <v>13</v>
      </c>
      <c r="J82" s="93" t="s">
        <v>883</v>
      </c>
      <c r="K82" s="93" t="s">
        <v>95</v>
      </c>
      <c r="L82" s="93" t="s">
        <v>65</v>
      </c>
      <c r="M82" s="93" t="s">
        <v>96</v>
      </c>
      <c r="N82" s="93" t="s">
        <v>97</v>
      </c>
      <c r="O82" s="93" t="s">
        <v>380</v>
      </c>
      <c r="P82" s="93" t="s">
        <v>119</v>
      </c>
      <c r="Q82" s="93" t="s">
        <v>381</v>
      </c>
      <c r="R82" s="93" t="s">
        <v>900</v>
      </c>
      <c r="S82" s="93">
        <v>999</v>
      </c>
      <c r="T82" s="93" t="s">
        <v>121</v>
      </c>
      <c r="U82" s="93" t="s">
        <v>121</v>
      </c>
      <c r="V82" s="93" t="s">
        <v>122</v>
      </c>
      <c r="W82" s="93" t="s">
        <v>122</v>
      </c>
      <c r="X82" s="93" t="s">
        <v>177</v>
      </c>
      <c r="Y82" s="93" t="s">
        <v>177</v>
      </c>
      <c r="Z82" s="93" t="s">
        <v>382</v>
      </c>
      <c r="AA82" s="93" t="s">
        <v>106</v>
      </c>
      <c r="AB82" s="93" t="s">
        <v>106</v>
      </c>
      <c r="AC82" s="93" t="s">
        <v>901</v>
      </c>
      <c r="AD82" s="93" t="s">
        <v>902</v>
      </c>
      <c r="AE82" s="93" t="s">
        <v>903</v>
      </c>
      <c r="AF82" s="93">
        <v>1046</v>
      </c>
      <c r="AG82" s="93" t="s">
        <v>904</v>
      </c>
      <c r="AH82" s="93" t="s">
        <v>905</v>
      </c>
      <c r="AI82" s="93" t="s">
        <v>905</v>
      </c>
      <c r="AJ82" s="93" t="s">
        <v>906</v>
      </c>
      <c r="AK82" s="93">
        <v>1</v>
      </c>
      <c r="AL82" s="93">
        <v>100</v>
      </c>
      <c r="AM82" s="93" t="s">
        <v>907</v>
      </c>
      <c r="AN82" s="93" t="s">
        <v>908</v>
      </c>
      <c r="AO82" s="93" t="s">
        <v>909</v>
      </c>
      <c r="AU82" s="93">
        <f t="shared" si="13"/>
        <v>0</v>
      </c>
      <c r="AV82" s="93" t="s">
        <v>891</v>
      </c>
      <c r="AW82" s="14" t="e">
        <f t="shared" si="14"/>
        <v>#DIV/0!</v>
      </c>
      <c r="AX82" s="14" t="e">
        <f t="shared" si="15"/>
        <v>#DIV/0!</v>
      </c>
      <c r="AY82" s="14" t="e">
        <f t="shared" si="16"/>
        <v>#DIV/0!</v>
      </c>
      <c r="AZ82" s="93" t="e">
        <f t="shared" si="17"/>
        <v>#DIV/0!</v>
      </c>
      <c r="BA82" s="93" t="s">
        <v>910</v>
      </c>
      <c r="BB82" s="93" t="s">
        <v>911</v>
      </c>
      <c r="BC82" s="93" t="s">
        <v>911</v>
      </c>
      <c r="BD82" s="93" t="s">
        <v>912</v>
      </c>
      <c r="BE82" s="93" t="s">
        <v>1422</v>
      </c>
      <c r="BF82" s="94" t="s">
        <v>1421</v>
      </c>
      <c r="BG82" s="94" t="s">
        <v>1361</v>
      </c>
      <c r="BO82" s="93">
        <v>1</v>
      </c>
      <c r="CP82" s="93">
        <v>10</v>
      </c>
      <c r="CQ82" s="93">
        <v>2.2000000000000002</v>
      </c>
      <c r="CR82" s="93">
        <v>44.8</v>
      </c>
      <c r="CW82" s="93" t="s">
        <v>575</v>
      </c>
      <c r="CX82" s="45" t="s">
        <v>82</v>
      </c>
      <c r="CZ82" s="45">
        <v>10</v>
      </c>
      <c r="DA82" s="45">
        <v>2.2000000000000002</v>
      </c>
      <c r="DB82" s="45">
        <v>44.8</v>
      </c>
      <c r="DC82" s="69" t="s">
        <v>575</v>
      </c>
      <c r="DE82" s="49">
        <v>10</v>
      </c>
      <c r="DF82" s="49">
        <v>2.2000000000000002</v>
      </c>
      <c r="DG82" s="49">
        <v>44.8</v>
      </c>
      <c r="DI82" s="66">
        <f t="shared" si="18"/>
        <v>7.8</v>
      </c>
      <c r="DJ82" s="45">
        <f t="shared" si="19"/>
        <v>34.799999999999997</v>
      </c>
      <c r="DK82" s="45">
        <f t="shared" si="20"/>
        <v>2.3025850929940459</v>
      </c>
      <c r="DL82" s="93">
        <f t="shared" si="21"/>
        <v>0.78845736036427028</v>
      </c>
      <c r="DM82" s="93">
        <f t="shared" si="22"/>
        <v>3.8022081394209395</v>
      </c>
    </row>
    <row r="83" spans="1:117" ht="24" customHeight="1" x14ac:dyDescent="0.35">
      <c r="A83" s="45">
        <v>39</v>
      </c>
      <c r="B83" s="45">
        <v>15</v>
      </c>
      <c r="C83" s="45" t="s">
        <v>378</v>
      </c>
      <c r="D83" s="45" t="str">
        <f t="shared" si="12"/>
        <v>Hwang (2000)</v>
      </c>
      <c r="E83" s="93" t="s">
        <v>379</v>
      </c>
      <c r="F83" s="93" t="s">
        <v>882</v>
      </c>
      <c r="G83" s="93">
        <v>2000</v>
      </c>
      <c r="H83" s="93" t="s">
        <v>365</v>
      </c>
      <c r="I83" s="93">
        <v>13</v>
      </c>
      <c r="J83" s="93" t="s">
        <v>883</v>
      </c>
      <c r="K83" s="93" t="s">
        <v>95</v>
      </c>
      <c r="L83" s="93" t="s">
        <v>65</v>
      </c>
      <c r="M83" s="93" t="s">
        <v>96</v>
      </c>
      <c r="N83" s="93" t="s">
        <v>97</v>
      </c>
      <c r="O83" s="93" t="s">
        <v>380</v>
      </c>
      <c r="P83" s="93" t="s">
        <v>119</v>
      </c>
      <c r="Q83" s="93" t="s">
        <v>381</v>
      </c>
      <c r="R83" s="93" t="s">
        <v>900</v>
      </c>
      <c r="S83" s="93">
        <v>999</v>
      </c>
      <c r="T83" s="93" t="s">
        <v>121</v>
      </c>
      <c r="U83" s="93" t="s">
        <v>121</v>
      </c>
      <c r="V83" s="93" t="s">
        <v>122</v>
      </c>
      <c r="W83" s="93" t="s">
        <v>122</v>
      </c>
      <c r="X83" s="93" t="s">
        <v>177</v>
      </c>
      <c r="Y83" s="93" t="s">
        <v>177</v>
      </c>
      <c r="Z83" s="93" t="s">
        <v>382</v>
      </c>
      <c r="AA83" s="93" t="s">
        <v>106</v>
      </c>
      <c r="AB83" s="93" t="s">
        <v>106</v>
      </c>
      <c r="AC83" s="93" t="s">
        <v>901</v>
      </c>
      <c r="AD83" s="93" t="s">
        <v>902</v>
      </c>
      <c r="AE83" s="93" t="s">
        <v>903</v>
      </c>
      <c r="AF83" s="93">
        <v>1046</v>
      </c>
      <c r="AG83" s="93" t="s">
        <v>904</v>
      </c>
      <c r="AH83" s="93" t="s">
        <v>905</v>
      </c>
      <c r="AI83" s="93" t="s">
        <v>905</v>
      </c>
      <c r="AJ83" s="93" t="s">
        <v>906</v>
      </c>
      <c r="AK83" s="93">
        <v>1</v>
      </c>
      <c r="AL83" s="93">
        <v>100</v>
      </c>
      <c r="AM83" s="93" t="s">
        <v>907</v>
      </c>
      <c r="AN83" s="93" t="s">
        <v>908</v>
      </c>
      <c r="AO83" s="93" t="s">
        <v>909</v>
      </c>
      <c r="AU83" s="93">
        <f t="shared" si="13"/>
        <v>0</v>
      </c>
      <c r="AV83" s="93" t="s">
        <v>891</v>
      </c>
      <c r="AW83" s="14" t="e">
        <f t="shared" si="14"/>
        <v>#DIV/0!</v>
      </c>
      <c r="AX83" s="14" t="e">
        <f t="shared" si="15"/>
        <v>#DIV/0!</v>
      </c>
      <c r="AY83" s="14" t="e">
        <f t="shared" si="16"/>
        <v>#DIV/0!</v>
      </c>
      <c r="AZ83" s="93" t="e">
        <f t="shared" si="17"/>
        <v>#DIV/0!</v>
      </c>
      <c r="BA83" s="93" t="s">
        <v>910</v>
      </c>
      <c r="BB83" s="93" t="s">
        <v>911</v>
      </c>
      <c r="BC83" s="93" t="s">
        <v>911</v>
      </c>
      <c r="BD83" s="93" t="s">
        <v>912</v>
      </c>
      <c r="BE83" s="93" t="s">
        <v>1422</v>
      </c>
      <c r="BF83" s="94" t="s">
        <v>1421</v>
      </c>
      <c r="BG83" s="94" t="s">
        <v>1361</v>
      </c>
      <c r="BO83" s="93">
        <v>1</v>
      </c>
      <c r="CP83" s="93">
        <v>14.4</v>
      </c>
      <c r="CQ83" s="93">
        <v>7.8</v>
      </c>
      <c r="CR83" s="93">
        <v>26.4</v>
      </c>
      <c r="CW83" s="93" t="s">
        <v>575</v>
      </c>
      <c r="CX83" s="45" t="s">
        <v>82</v>
      </c>
      <c r="CZ83" s="45">
        <v>14.4</v>
      </c>
      <c r="DA83" s="45">
        <v>7.8</v>
      </c>
      <c r="DB83" s="45">
        <v>26.4</v>
      </c>
      <c r="DC83" s="69" t="s">
        <v>575</v>
      </c>
      <c r="DE83" s="49">
        <v>14.4</v>
      </c>
      <c r="DF83" s="49">
        <v>7.8</v>
      </c>
      <c r="DG83" s="49">
        <v>26.4</v>
      </c>
      <c r="DI83" s="66">
        <f t="shared" si="18"/>
        <v>6.6000000000000005</v>
      </c>
      <c r="DJ83" s="45">
        <f t="shared" si="19"/>
        <v>11.999999999999998</v>
      </c>
      <c r="DK83" s="45">
        <f t="shared" si="20"/>
        <v>2.6672282065819548</v>
      </c>
      <c r="DL83" s="93">
        <f t="shared" si="21"/>
        <v>2.0541237336955462</v>
      </c>
      <c r="DM83" s="93">
        <f t="shared" si="22"/>
        <v>3.2733640101522705</v>
      </c>
    </row>
    <row r="84" spans="1:117" ht="21" customHeight="1" x14ac:dyDescent="0.35">
      <c r="A84" s="45">
        <v>39</v>
      </c>
      <c r="B84" s="45">
        <v>16</v>
      </c>
      <c r="C84" s="45" t="s">
        <v>378</v>
      </c>
      <c r="D84" s="45" t="str">
        <f t="shared" si="12"/>
        <v>Hwang (2000)</v>
      </c>
      <c r="E84" s="93" t="s">
        <v>379</v>
      </c>
      <c r="F84" s="93" t="s">
        <v>882</v>
      </c>
      <c r="G84" s="93">
        <v>2000</v>
      </c>
      <c r="H84" s="93" t="s">
        <v>365</v>
      </c>
      <c r="I84" s="93">
        <v>13</v>
      </c>
      <c r="J84" s="93" t="s">
        <v>883</v>
      </c>
      <c r="K84" s="93" t="s">
        <v>95</v>
      </c>
      <c r="L84" s="93" t="s">
        <v>65</v>
      </c>
      <c r="M84" s="93" t="s">
        <v>96</v>
      </c>
      <c r="N84" s="93" t="s">
        <v>97</v>
      </c>
      <c r="O84" s="93" t="s">
        <v>380</v>
      </c>
      <c r="P84" s="93" t="s">
        <v>119</v>
      </c>
      <c r="Q84" s="93" t="s">
        <v>381</v>
      </c>
      <c r="R84" s="93" t="s">
        <v>900</v>
      </c>
      <c r="S84" s="93">
        <v>999</v>
      </c>
      <c r="T84" s="93" t="s">
        <v>121</v>
      </c>
      <c r="U84" s="93" t="s">
        <v>121</v>
      </c>
      <c r="V84" s="93" t="s">
        <v>122</v>
      </c>
      <c r="W84" s="93" t="s">
        <v>122</v>
      </c>
      <c r="X84" s="93" t="s">
        <v>177</v>
      </c>
      <c r="Y84" s="93" t="s">
        <v>177</v>
      </c>
      <c r="Z84" s="93" t="s">
        <v>382</v>
      </c>
      <c r="AA84" s="93" t="s">
        <v>106</v>
      </c>
      <c r="AB84" s="93" t="s">
        <v>106</v>
      </c>
      <c r="AC84" s="93" t="s">
        <v>901</v>
      </c>
      <c r="AD84" s="93" t="s">
        <v>902</v>
      </c>
      <c r="AE84" s="93" t="s">
        <v>903</v>
      </c>
      <c r="AF84" s="93">
        <v>1046</v>
      </c>
      <c r="AG84" s="93" t="s">
        <v>904</v>
      </c>
      <c r="AH84" s="93" t="s">
        <v>905</v>
      </c>
      <c r="AI84" s="93" t="s">
        <v>905</v>
      </c>
      <c r="AJ84" s="93" t="s">
        <v>906</v>
      </c>
      <c r="AK84" s="93">
        <v>1</v>
      </c>
      <c r="AL84" s="93">
        <v>100</v>
      </c>
      <c r="AM84" s="93" t="s">
        <v>907</v>
      </c>
      <c r="AN84" s="93" t="s">
        <v>908</v>
      </c>
      <c r="AO84" s="93" t="s">
        <v>909</v>
      </c>
      <c r="AU84" s="93">
        <f t="shared" si="13"/>
        <v>0</v>
      </c>
      <c r="AV84" s="93" t="s">
        <v>891</v>
      </c>
      <c r="AW84" s="14" t="e">
        <f t="shared" si="14"/>
        <v>#DIV/0!</v>
      </c>
      <c r="AX84" s="14" t="e">
        <f t="shared" si="15"/>
        <v>#DIV/0!</v>
      </c>
      <c r="AY84" s="14" t="e">
        <f t="shared" si="16"/>
        <v>#DIV/0!</v>
      </c>
      <c r="AZ84" s="93" t="e">
        <f t="shared" si="17"/>
        <v>#DIV/0!</v>
      </c>
      <c r="BA84" s="93" t="s">
        <v>910</v>
      </c>
      <c r="BB84" s="93" t="s">
        <v>911</v>
      </c>
      <c r="BC84" s="93" t="s">
        <v>911</v>
      </c>
      <c r="BD84" s="93" t="s">
        <v>912</v>
      </c>
      <c r="BE84" s="93" t="s">
        <v>1445</v>
      </c>
      <c r="BF84" s="94" t="s">
        <v>1429</v>
      </c>
      <c r="BG84" s="94" t="s">
        <v>1361</v>
      </c>
      <c r="BO84" s="93">
        <v>1</v>
      </c>
      <c r="CP84" s="93">
        <v>10.3</v>
      </c>
      <c r="CQ84" s="93">
        <v>2.2999999999999998</v>
      </c>
      <c r="CR84" s="93">
        <v>46.4</v>
      </c>
      <c r="CW84" s="93" t="s">
        <v>575</v>
      </c>
      <c r="CX84" s="45" t="s">
        <v>82</v>
      </c>
      <c r="CZ84" s="45">
        <v>10.3</v>
      </c>
      <c r="DA84" s="45">
        <v>2.2999999999999998</v>
      </c>
      <c r="DB84" s="45">
        <v>46.4</v>
      </c>
      <c r="DC84" s="69" t="s">
        <v>575</v>
      </c>
      <c r="DE84" s="49">
        <v>10.3</v>
      </c>
      <c r="DF84" s="49">
        <v>2.2999999999999998</v>
      </c>
      <c r="DG84" s="49">
        <v>46.4</v>
      </c>
      <c r="DI84" s="66">
        <f t="shared" si="18"/>
        <v>8</v>
      </c>
      <c r="DJ84" s="45">
        <f t="shared" si="19"/>
        <v>36.099999999999994</v>
      </c>
      <c r="DK84" s="45">
        <f t="shared" si="20"/>
        <v>2.33214389523559</v>
      </c>
      <c r="DL84" s="93">
        <f t="shared" si="21"/>
        <v>0.83290912293510388</v>
      </c>
      <c r="DM84" s="93">
        <f t="shared" si="22"/>
        <v>3.8372994592322094</v>
      </c>
    </row>
    <row r="85" spans="1:117" ht="24" customHeight="1" x14ac:dyDescent="0.35">
      <c r="A85" s="45">
        <v>39</v>
      </c>
      <c r="B85" s="45">
        <v>17</v>
      </c>
      <c r="C85" s="45" t="s">
        <v>378</v>
      </c>
      <c r="D85" s="45" t="str">
        <f t="shared" si="12"/>
        <v>Hwang (2000)</v>
      </c>
      <c r="E85" s="93" t="s">
        <v>379</v>
      </c>
      <c r="F85" s="93" t="s">
        <v>882</v>
      </c>
      <c r="G85" s="93">
        <v>2000</v>
      </c>
      <c r="H85" s="93" t="s">
        <v>365</v>
      </c>
      <c r="I85" s="93">
        <v>13</v>
      </c>
      <c r="J85" s="93" t="s">
        <v>883</v>
      </c>
      <c r="K85" s="93" t="s">
        <v>95</v>
      </c>
      <c r="L85" s="93" t="s">
        <v>65</v>
      </c>
      <c r="M85" s="93" t="s">
        <v>96</v>
      </c>
      <c r="N85" s="93" t="s">
        <v>97</v>
      </c>
      <c r="O85" s="93" t="s">
        <v>380</v>
      </c>
      <c r="P85" s="93" t="s">
        <v>119</v>
      </c>
      <c r="Q85" s="93" t="s">
        <v>381</v>
      </c>
      <c r="R85" s="93" t="s">
        <v>900</v>
      </c>
      <c r="S85" s="93">
        <v>999</v>
      </c>
      <c r="T85" s="93" t="s">
        <v>121</v>
      </c>
      <c r="U85" s="93" t="s">
        <v>121</v>
      </c>
      <c r="V85" s="93" t="s">
        <v>122</v>
      </c>
      <c r="W85" s="93" t="s">
        <v>122</v>
      </c>
      <c r="X85" s="93" t="s">
        <v>177</v>
      </c>
      <c r="Y85" s="93" t="s">
        <v>177</v>
      </c>
      <c r="Z85" s="93" t="s">
        <v>382</v>
      </c>
      <c r="AA85" s="93" t="s">
        <v>106</v>
      </c>
      <c r="AB85" s="93" t="s">
        <v>106</v>
      </c>
      <c r="AC85" s="93" t="s">
        <v>901</v>
      </c>
      <c r="AD85" s="93" t="s">
        <v>902</v>
      </c>
      <c r="AE85" s="93" t="s">
        <v>903</v>
      </c>
      <c r="AF85" s="93">
        <v>1046</v>
      </c>
      <c r="AG85" s="93" t="s">
        <v>904</v>
      </c>
      <c r="AH85" s="93" t="s">
        <v>905</v>
      </c>
      <c r="AI85" s="93" t="s">
        <v>905</v>
      </c>
      <c r="AJ85" s="93" t="s">
        <v>906</v>
      </c>
      <c r="AK85" s="93">
        <v>1</v>
      </c>
      <c r="AL85" s="93">
        <v>100</v>
      </c>
      <c r="AM85" s="93" t="s">
        <v>907</v>
      </c>
      <c r="AN85" s="93" t="s">
        <v>908</v>
      </c>
      <c r="AO85" s="93" t="s">
        <v>909</v>
      </c>
      <c r="AU85" s="93">
        <f t="shared" si="13"/>
        <v>0</v>
      </c>
      <c r="AV85" s="93" t="s">
        <v>891</v>
      </c>
      <c r="AW85" s="14" t="e">
        <f t="shared" si="14"/>
        <v>#DIV/0!</v>
      </c>
      <c r="AX85" s="14" t="e">
        <f t="shared" si="15"/>
        <v>#DIV/0!</v>
      </c>
      <c r="AY85" s="14" t="e">
        <f t="shared" si="16"/>
        <v>#DIV/0!</v>
      </c>
      <c r="AZ85" s="93" t="e">
        <f t="shared" si="17"/>
        <v>#DIV/0!</v>
      </c>
      <c r="BA85" s="93" t="s">
        <v>910</v>
      </c>
      <c r="BB85" s="93" t="s">
        <v>911</v>
      </c>
      <c r="BC85" s="93" t="s">
        <v>911</v>
      </c>
      <c r="BD85" s="93" t="s">
        <v>912</v>
      </c>
      <c r="BE85" s="93" t="s">
        <v>1446</v>
      </c>
      <c r="BF85" s="94" t="s">
        <v>1429</v>
      </c>
      <c r="BG85" s="94" t="s">
        <v>1361</v>
      </c>
      <c r="BO85" s="93">
        <v>1</v>
      </c>
      <c r="CP85" s="93">
        <v>2.8</v>
      </c>
      <c r="CQ85" s="93">
        <v>0.7</v>
      </c>
      <c r="CR85" s="93">
        <v>11.6</v>
      </c>
      <c r="CW85" s="93" t="s">
        <v>575</v>
      </c>
      <c r="CX85" s="45" t="s">
        <v>82</v>
      </c>
      <c r="CZ85" s="45">
        <v>2.8</v>
      </c>
      <c r="DA85" s="45">
        <v>0.7</v>
      </c>
      <c r="DB85" s="45">
        <v>11.6</v>
      </c>
      <c r="DC85" s="69" t="s">
        <v>575</v>
      </c>
      <c r="DE85" s="49">
        <v>2.8</v>
      </c>
      <c r="DF85" s="49">
        <v>0.7</v>
      </c>
      <c r="DG85" s="49">
        <v>11.6</v>
      </c>
      <c r="DI85" s="66">
        <f t="shared" si="18"/>
        <v>2.0999999999999996</v>
      </c>
      <c r="DJ85" s="45">
        <f t="shared" si="19"/>
        <v>8.8000000000000007</v>
      </c>
      <c r="DK85" s="45">
        <f t="shared" si="20"/>
        <v>1.0296194171811581</v>
      </c>
      <c r="DL85" s="93">
        <f t="shared" si="21"/>
        <v>-0.35667494393873245</v>
      </c>
      <c r="DM85" s="93">
        <f t="shared" si="22"/>
        <v>2.451005098112319</v>
      </c>
    </row>
    <row r="86" spans="1:117" ht="21" customHeight="1" x14ac:dyDescent="0.35">
      <c r="A86" s="45">
        <v>39</v>
      </c>
      <c r="B86" s="45">
        <v>18</v>
      </c>
      <c r="C86" s="45" t="s">
        <v>378</v>
      </c>
      <c r="D86" s="45" t="str">
        <f t="shared" si="12"/>
        <v>Hwang (2000)</v>
      </c>
      <c r="E86" s="93" t="s">
        <v>379</v>
      </c>
      <c r="F86" s="93" t="s">
        <v>882</v>
      </c>
      <c r="G86" s="93">
        <v>2000</v>
      </c>
      <c r="H86" s="93" t="s">
        <v>365</v>
      </c>
      <c r="I86" s="93">
        <v>13</v>
      </c>
      <c r="J86" s="93" t="s">
        <v>883</v>
      </c>
      <c r="K86" s="93" t="s">
        <v>95</v>
      </c>
      <c r="L86" s="93" t="s">
        <v>65</v>
      </c>
      <c r="M86" s="93" t="s">
        <v>96</v>
      </c>
      <c r="N86" s="93" t="s">
        <v>97</v>
      </c>
      <c r="O86" s="93" t="s">
        <v>380</v>
      </c>
      <c r="P86" s="93" t="s">
        <v>119</v>
      </c>
      <c r="Q86" s="93" t="s">
        <v>381</v>
      </c>
      <c r="R86" s="93" t="s">
        <v>900</v>
      </c>
      <c r="S86" s="93">
        <v>999</v>
      </c>
      <c r="T86" s="93" t="s">
        <v>121</v>
      </c>
      <c r="U86" s="93" t="s">
        <v>121</v>
      </c>
      <c r="V86" s="93" t="s">
        <v>122</v>
      </c>
      <c r="W86" s="93" t="s">
        <v>122</v>
      </c>
      <c r="X86" s="93" t="s">
        <v>177</v>
      </c>
      <c r="Y86" s="93" t="s">
        <v>177</v>
      </c>
      <c r="Z86" s="93" t="s">
        <v>382</v>
      </c>
      <c r="AA86" s="93" t="s">
        <v>106</v>
      </c>
      <c r="AB86" s="93" t="s">
        <v>106</v>
      </c>
      <c r="AC86" s="93" t="s">
        <v>901</v>
      </c>
      <c r="AD86" s="93" t="s">
        <v>902</v>
      </c>
      <c r="AE86" s="93" t="s">
        <v>903</v>
      </c>
      <c r="AF86" s="93">
        <v>1046</v>
      </c>
      <c r="AG86" s="93" t="s">
        <v>904</v>
      </c>
      <c r="AH86" s="93" t="s">
        <v>905</v>
      </c>
      <c r="AI86" s="93" t="s">
        <v>905</v>
      </c>
      <c r="AJ86" s="93" t="s">
        <v>906</v>
      </c>
      <c r="AK86" s="93">
        <v>1</v>
      </c>
      <c r="AL86" s="93">
        <v>100</v>
      </c>
      <c r="AM86" s="93" t="s">
        <v>907</v>
      </c>
      <c r="AN86" s="93" t="s">
        <v>908</v>
      </c>
      <c r="AO86" s="93" t="s">
        <v>909</v>
      </c>
      <c r="AU86" s="93">
        <f t="shared" si="13"/>
        <v>0</v>
      </c>
      <c r="AV86" s="93" t="s">
        <v>891</v>
      </c>
      <c r="AW86" s="14" t="e">
        <f t="shared" si="14"/>
        <v>#DIV/0!</v>
      </c>
      <c r="AX86" s="14" t="e">
        <f t="shared" si="15"/>
        <v>#DIV/0!</v>
      </c>
      <c r="AY86" s="14" t="e">
        <f t="shared" si="16"/>
        <v>#DIV/0!</v>
      </c>
      <c r="AZ86" s="93" t="e">
        <f t="shared" si="17"/>
        <v>#DIV/0!</v>
      </c>
      <c r="BA86" s="93" t="s">
        <v>910</v>
      </c>
      <c r="BB86" s="93" t="s">
        <v>911</v>
      </c>
      <c r="BC86" s="93" t="s">
        <v>911</v>
      </c>
      <c r="BD86" s="93" t="s">
        <v>912</v>
      </c>
      <c r="BE86" s="93" t="s">
        <v>1446</v>
      </c>
      <c r="BF86" s="94" t="s">
        <v>1429</v>
      </c>
      <c r="BG86" s="94" t="s">
        <v>1361</v>
      </c>
      <c r="BO86" s="93">
        <v>1</v>
      </c>
      <c r="CP86" s="93">
        <v>3.1</v>
      </c>
      <c r="CQ86" s="93">
        <v>1.6</v>
      </c>
      <c r="CR86" s="93">
        <v>6.2</v>
      </c>
      <c r="CW86" s="93" t="s">
        <v>575</v>
      </c>
      <c r="CX86" s="45" t="s">
        <v>82</v>
      </c>
      <c r="CZ86" s="45">
        <v>3.1</v>
      </c>
      <c r="DA86" s="45">
        <v>1.6</v>
      </c>
      <c r="DB86" s="45">
        <v>6.2</v>
      </c>
      <c r="DC86" s="69" t="s">
        <v>575</v>
      </c>
      <c r="DE86" s="49">
        <v>3.1</v>
      </c>
      <c r="DF86" s="49">
        <v>1.6</v>
      </c>
      <c r="DG86" s="49">
        <v>6.2</v>
      </c>
      <c r="DI86" s="66">
        <f t="shared" si="18"/>
        <v>1.5</v>
      </c>
      <c r="DJ86" s="45">
        <f t="shared" si="19"/>
        <v>3.1</v>
      </c>
      <c r="DK86" s="45">
        <f t="shared" si="20"/>
        <v>1.1314021114911006</v>
      </c>
      <c r="DL86" s="93">
        <f t="shared" si="21"/>
        <v>0.47000362924573563</v>
      </c>
      <c r="DM86" s="93">
        <f t="shared" si="22"/>
        <v>1.824549292051046</v>
      </c>
    </row>
    <row r="87" spans="1:117" ht="24" customHeight="1" x14ac:dyDescent="0.35">
      <c r="A87" s="45">
        <v>39</v>
      </c>
      <c r="B87" s="45">
        <v>11</v>
      </c>
      <c r="C87" s="45" t="s">
        <v>378</v>
      </c>
      <c r="D87" s="45" t="str">
        <f t="shared" si="12"/>
        <v>Hwang (2000)</v>
      </c>
      <c r="E87" s="93" t="s">
        <v>379</v>
      </c>
      <c r="F87" s="93" t="s">
        <v>882</v>
      </c>
      <c r="G87" s="93">
        <v>2000</v>
      </c>
      <c r="H87" s="93" t="s">
        <v>365</v>
      </c>
      <c r="I87" s="93">
        <v>13</v>
      </c>
      <c r="J87" s="93" t="s">
        <v>883</v>
      </c>
      <c r="K87" s="93" t="s">
        <v>95</v>
      </c>
      <c r="L87" s="93" t="s">
        <v>65</v>
      </c>
      <c r="M87" s="93" t="s">
        <v>96</v>
      </c>
      <c r="N87" s="93" t="s">
        <v>97</v>
      </c>
      <c r="O87" s="93" t="s">
        <v>380</v>
      </c>
      <c r="P87" s="93" t="s">
        <v>119</v>
      </c>
      <c r="Q87" s="93" t="s">
        <v>381</v>
      </c>
      <c r="R87" s="93" t="s">
        <v>900</v>
      </c>
      <c r="S87" s="93">
        <v>999</v>
      </c>
      <c r="T87" s="93" t="s">
        <v>121</v>
      </c>
      <c r="U87" s="93" t="s">
        <v>121</v>
      </c>
      <c r="V87" s="93" t="s">
        <v>122</v>
      </c>
      <c r="W87" s="93" t="s">
        <v>122</v>
      </c>
      <c r="X87" s="93" t="s">
        <v>177</v>
      </c>
      <c r="Y87" s="93" t="s">
        <v>177</v>
      </c>
      <c r="Z87" s="93" t="s">
        <v>382</v>
      </c>
      <c r="AA87" s="93" t="s">
        <v>106</v>
      </c>
      <c r="AB87" s="93" t="s">
        <v>106</v>
      </c>
      <c r="AC87" s="93" t="s">
        <v>901</v>
      </c>
      <c r="AD87" s="93" t="s">
        <v>902</v>
      </c>
      <c r="AE87" s="93" t="s">
        <v>903</v>
      </c>
      <c r="AF87" s="93">
        <v>1046</v>
      </c>
      <c r="AG87" s="93" t="s">
        <v>904</v>
      </c>
      <c r="AH87" s="93" t="s">
        <v>905</v>
      </c>
      <c r="AI87" s="93" t="s">
        <v>905</v>
      </c>
      <c r="AJ87" s="93" t="s">
        <v>906</v>
      </c>
      <c r="AK87" s="93">
        <v>1</v>
      </c>
      <c r="AL87" s="93">
        <v>100</v>
      </c>
      <c r="AM87" s="93" t="s">
        <v>907</v>
      </c>
      <c r="AN87" s="93" t="s">
        <v>908</v>
      </c>
      <c r="AO87" s="93" t="s">
        <v>909</v>
      </c>
      <c r="AU87" s="93">
        <f t="shared" si="13"/>
        <v>0</v>
      </c>
      <c r="AV87" s="93" t="s">
        <v>891</v>
      </c>
      <c r="AW87" s="14" t="e">
        <f t="shared" si="14"/>
        <v>#DIV/0!</v>
      </c>
      <c r="AX87" s="14" t="e">
        <f t="shared" si="15"/>
        <v>#DIV/0!</v>
      </c>
      <c r="AY87" s="14" t="e">
        <f t="shared" si="16"/>
        <v>#DIV/0!</v>
      </c>
      <c r="AZ87" s="93" t="e">
        <f t="shared" si="17"/>
        <v>#DIV/0!</v>
      </c>
      <c r="BA87" s="93" t="s">
        <v>910</v>
      </c>
      <c r="BB87" s="93" t="s">
        <v>911</v>
      </c>
      <c r="BC87" s="93" t="s">
        <v>911</v>
      </c>
      <c r="BD87" s="93" t="s">
        <v>912</v>
      </c>
      <c r="BE87" s="93" t="s">
        <v>1457</v>
      </c>
      <c r="BF87" s="94" t="s">
        <v>1458</v>
      </c>
      <c r="BG87" s="94" t="s">
        <v>1361</v>
      </c>
      <c r="BO87" s="93">
        <v>1</v>
      </c>
      <c r="CP87" s="93">
        <v>4.5999999999999996</v>
      </c>
      <c r="CQ87" s="93">
        <v>0.6</v>
      </c>
      <c r="CR87" s="93">
        <v>35.4</v>
      </c>
      <c r="CW87" s="93" t="s">
        <v>575</v>
      </c>
      <c r="CX87" s="45" t="s">
        <v>82</v>
      </c>
      <c r="CZ87" s="45">
        <v>4.5999999999999996</v>
      </c>
      <c r="DA87" s="45">
        <v>0.6</v>
      </c>
      <c r="DB87" s="45">
        <v>35.4</v>
      </c>
      <c r="DC87" s="69" t="s">
        <v>575</v>
      </c>
      <c r="DE87" s="49">
        <v>4.5999999999999996</v>
      </c>
      <c r="DF87" s="49">
        <v>0.6</v>
      </c>
      <c r="DG87" s="49">
        <v>35.4</v>
      </c>
      <c r="DI87" s="66">
        <f t="shared" si="18"/>
        <v>3.9999999999999996</v>
      </c>
      <c r="DJ87" s="45">
        <f t="shared" si="19"/>
        <v>30.799999999999997</v>
      </c>
      <c r="DK87" s="45">
        <f t="shared" si="20"/>
        <v>1.5260563034950492</v>
      </c>
      <c r="DL87" s="93">
        <f t="shared" si="21"/>
        <v>-0.51082562376599072</v>
      </c>
      <c r="DM87" s="93">
        <f t="shared" si="22"/>
        <v>3.5667118201397288</v>
      </c>
    </row>
    <row r="88" spans="1:117" ht="21" customHeight="1" x14ac:dyDescent="0.35">
      <c r="A88" s="45">
        <v>39</v>
      </c>
      <c r="B88" s="45">
        <v>12</v>
      </c>
      <c r="C88" s="45" t="s">
        <v>378</v>
      </c>
      <c r="D88" s="45" t="str">
        <f t="shared" si="12"/>
        <v>Hwang (2000)</v>
      </c>
      <c r="E88" s="93" t="s">
        <v>379</v>
      </c>
      <c r="F88" s="93" t="s">
        <v>882</v>
      </c>
      <c r="G88" s="93">
        <v>2000</v>
      </c>
      <c r="H88" s="93" t="s">
        <v>365</v>
      </c>
      <c r="I88" s="93">
        <v>13</v>
      </c>
      <c r="J88" s="93" t="s">
        <v>883</v>
      </c>
      <c r="K88" s="93" t="s">
        <v>95</v>
      </c>
      <c r="L88" s="93" t="s">
        <v>65</v>
      </c>
      <c r="M88" s="93" t="s">
        <v>96</v>
      </c>
      <c r="N88" s="93" t="s">
        <v>97</v>
      </c>
      <c r="O88" s="93" t="s">
        <v>380</v>
      </c>
      <c r="P88" s="93" t="s">
        <v>119</v>
      </c>
      <c r="Q88" s="93" t="s">
        <v>381</v>
      </c>
      <c r="R88" s="93" t="s">
        <v>900</v>
      </c>
      <c r="S88" s="93">
        <v>999</v>
      </c>
      <c r="T88" s="93" t="s">
        <v>121</v>
      </c>
      <c r="U88" s="93" t="s">
        <v>121</v>
      </c>
      <c r="V88" s="93" t="s">
        <v>122</v>
      </c>
      <c r="W88" s="93" t="s">
        <v>122</v>
      </c>
      <c r="X88" s="93" t="s">
        <v>177</v>
      </c>
      <c r="Y88" s="93" t="s">
        <v>177</v>
      </c>
      <c r="Z88" s="93" t="s">
        <v>382</v>
      </c>
      <c r="AA88" s="93" t="s">
        <v>106</v>
      </c>
      <c r="AB88" s="93" t="s">
        <v>106</v>
      </c>
      <c r="AC88" s="93" t="s">
        <v>901</v>
      </c>
      <c r="AD88" s="93" t="s">
        <v>902</v>
      </c>
      <c r="AE88" s="93" t="s">
        <v>903</v>
      </c>
      <c r="AF88" s="93">
        <v>1046</v>
      </c>
      <c r="AG88" s="93" t="s">
        <v>904</v>
      </c>
      <c r="AH88" s="93" t="s">
        <v>905</v>
      </c>
      <c r="AI88" s="93" t="s">
        <v>905</v>
      </c>
      <c r="AJ88" s="93" t="s">
        <v>906</v>
      </c>
      <c r="AK88" s="93">
        <v>1</v>
      </c>
      <c r="AL88" s="93">
        <v>100</v>
      </c>
      <c r="AM88" s="93" t="s">
        <v>907</v>
      </c>
      <c r="AN88" s="93" t="s">
        <v>908</v>
      </c>
      <c r="AO88" s="93" t="s">
        <v>909</v>
      </c>
      <c r="AU88" s="93">
        <f t="shared" si="13"/>
        <v>0</v>
      </c>
      <c r="AV88" s="93" t="s">
        <v>891</v>
      </c>
      <c r="AW88" s="14" t="e">
        <f t="shared" si="14"/>
        <v>#DIV/0!</v>
      </c>
      <c r="AX88" s="14" t="e">
        <f t="shared" si="15"/>
        <v>#DIV/0!</v>
      </c>
      <c r="AY88" s="14" t="e">
        <f t="shared" si="16"/>
        <v>#DIV/0!</v>
      </c>
      <c r="AZ88" s="93" t="e">
        <f t="shared" si="17"/>
        <v>#DIV/0!</v>
      </c>
      <c r="BA88" s="93" t="s">
        <v>910</v>
      </c>
      <c r="BB88" s="93" t="s">
        <v>911</v>
      </c>
      <c r="BC88" s="93" t="s">
        <v>911</v>
      </c>
      <c r="BD88" s="93" t="s">
        <v>912</v>
      </c>
      <c r="BE88" s="93" t="s">
        <v>1457</v>
      </c>
      <c r="BF88" s="94" t="s">
        <v>1458</v>
      </c>
      <c r="BG88" s="94" t="s">
        <v>1361</v>
      </c>
      <c r="BO88" s="93">
        <v>1</v>
      </c>
      <c r="CP88" s="93">
        <v>3.1</v>
      </c>
      <c r="CQ88" s="93">
        <v>1.1000000000000001</v>
      </c>
      <c r="CR88" s="93">
        <v>8.6</v>
      </c>
      <c r="CW88" s="93" t="s">
        <v>575</v>
      </c>
      <c r="CX88" s="45" t="s">
        <v>82</v>
      </c>
      <c r="CZ88" s="45">
        <v>3.1</v>
      </c>
      <c r="DA88" s="45">
        <v>1.1000000000000001</v>
      </c>
      <c r="DB88" s="45">
        <v>8.6</v>
      </c>
      <c r="DC88" s="69" t="s">
        <v>575</v>
      </c>
      <c r="DE88" s="49">
        <v>3.1</v>
      </c>
      <c r="DF88" s="49">
        <v>1.1000000000000001</v>
      </c>
      <c r="DG88" s="49">
        <v>8.6</v>
      </c>
      <c r="DI88" s="66">
        <f t="shared" si="18"/>
        <v>2</v>
      </c>
      <c r="DJ88" s="45">
        <f t="shared" si="19"/>
        <v>5.5</v>
      </c>
      <c r="DK88" s="45">
        <f t="shared" si="20"/>
        <v>1.1314021114911006</v>
      </c>
      <c r="DL88" s="93">
        <f t="shared" si="21"/>
        <v>9.5310179804324935E-2</v>
      </c>
      <c r="DM88" s="93">
        <f t="shared" si="22"/>
        <v>2.1517622032594619</v>
      </c>
    </row>
    <row r="89" spans="1:117" ht="24" customHeight="1" x14ac:dyDescent="0.35">
      <c r="A89" s="45">
        <v>39</v>
      </c>
      <c r="B89" s="45">
        <v>23</v>
      </c>
      <c r="C89" s="45" t="s">
        <v>378</v>
      </c>
      <c r="D89" s="45" t="str">
        <f t="shared" si="12"/>
        <v>Hwang (2000)</v>
      </c>
      <c r="E89" s="93" t="s">
        <v>379</v>
      </c>
      <c r="F89" s="93" t="s">
        <v>882</v>
      </c>
      <c r="G89" s="93">
        <v>2000</v>
      </c>
      <c r="H89" s="93" t="s">
        <v>365</v>
      </c>
      <c r="I89" s="93">
        <v>13</v>
      </c>
      <c r="J89" s="93" t="s">
        <v>883</v>
      </c>
      <c r="K89" s="93" t="s">
        <v>95</v>
      </c>
      <c r="L89" s="93" t="s">
        <v>65</v>
      </c>
      <c r="M89" s="93" t="s">
        <v>96</v>
      </c>
      <c r="N89" s="93" t="s">
        <v>97</v>
      </c>
      <c r="O89" s="93" t="s">
        <v>380</v>
      </c>
      <c r="P89" s="93" t="s">
        <v>119</v>
      </c>
      <c r="Q89" s="93" t="s">
        <v>381</v>
      </c>
      <c r="R89" s="93" t="s">
        <v>900</v>
      </c>
      <c r="S89" s="93">
        <v>999</v>
      </c>
      <c r="T89" s="93" t="s">
        <v>121</v>
      </c>
      <c r="U89" s="93" t="s">
        <v>121</v>
      </c>
      <c r="V89" s="93" t="s">
        <v>122</v>
      </c>
      <c r="W89" s="93" t="s">
        <v>122</v>
      </c>
      <c r="X89" s="93" t="s">
        <v>177</v>
      </c>
      <c r="Y89" s="93" t="s">
        <v>177</v>
      </c>
      <c r="Z89" s="93" t="s">
        <v>382</v>
      </c>
      <c r="AA89" s="93" t="s">
        <v>106</v>
      </c>
      <c r="AB89" s="93" t="s">
        <v>106</v>
      </c>
      <c r="AC89" s="93" t="s">
        <v>901</v>
      </c>
      <c r="AD89" s="93" t="s">
        <v>902</v>
      </c>
      <c r="AE89" s="93" t="s">
        <v>903</v>
      </c>
      <c r="AF89" s="93">
        <v>1046</v>
      </c>
      <c r="AG89" s="93" t="s">
        <v>904</v>
      </c>
      <c r="AH89" s="93" t="s">
        <v>905</v>
      </c>
      <c r="AI89" s="93" t="s">
        <v>905</v>
      </c>
      <c r="AJ89" s="93" t="s">
        <v>906</v>
      </c>
      <c r="AK89" s="93">
        <v>1</v>
      </c>
      <c r="AL89" s="93">
        <v>100</v>
      </c>
      <c r="AM89" s="93" t="s">
        <v>907</v>
      </c>
      <c r="AN89" s="93" t="s">
        <v>908</v>
      </c>
      <c r="AO89" s="93" t="s">
        <v>909</v>
      </c>
      <c r="AU89" s="93">
        <f t="shared" si="13"/>
        <v>0</v>
      </c>
      <c r="AV89" s="93" t="s">
        <v>891</v>
      </c>
      <c r="AW89" s="14" t="e">
        <f t="shared" si="14"/>
        <v>#DIV/0!</v>
      </c>
      <c r="AX89" s="14" t="e">
        <f t="shared" si="15"/>
        <v>#DIV/0!</v>
      </c>
      <c r="AY89" s="14" t="e">
        <f t="shared" si="16"/>
        <v>#DIV/0!</v>
      </c>
      <c r="AZ89" s="93" t="e">
        <f t="shared" si="17"/>
        <v>#DIV/0!</v>
      </c>
      <c r="BA89" s="93" t="s">
        <v>910</v>
      </c>
      <c r="BB89" s="93" t="s">
        <v>911</v>
      </c>
      <c r="BC89" s="93" t="s">
        <v>911</v>
      </c>
      <c r="BD89" s="93" t="s">
        <v>912</v>
      </c>
      <c r="BE89" s="93" t="s">
        <v>1596</v>
      </c>
      <c r="BG89" s="94" t="s">
        <v>1574</v>
      </c>
      <c r="BO89" s="93">
        <v>1</v>
      </c>
      <c r="CP89" s="93">
        <v>1</v>
      </c>
      <c r="CQ89" s="93">
        <v>0.3</v>
      </c>
      <c r="CR89" s="93">
        <v>3.1</v>
      </c>
      <c r="CW89" s="93" t="s">
        <v>575</v>
      </c>
      <c r="CX89" s="45" t="s">
        <v>82</v>
      </c>
      <c r="CZ89" s="45">
        <v>1</v>
      </c>
      <c r="DA89" s="45">
        <v>0.3</v>
      </c>
      <c r="DB89" s="45">
        <v>3.1</v>
      </c>
      <c r="DC89" s="69" t="s">
        <v>575</v>
      </c>
      <c r="DE89" s="49">
        <v>1</v>
      </c>
      <c r="DF89" s="49">
        <v>0.3</v>
      </c>
      <c r="DG89" s="49">
        <v>3.1</v>
      </c>
      <c r="DI89" s="66">
        <f t="shared" si="18"/>
        <v>0.7</v>
      </c>
      <c r="DJ89" s="45">
        <f t="shared" si="19"/>
        <v>2.1</v>
      </c>
      <c r="DK89" s="45">
        <f t="shared" si="20"/>
        <v>0</v>
      </c>
      <c r="DL89" s="93">
        <f t="shared" si="21"/>
        <v>-1.2039728043259361</v>
      </c>
      <c r="DM89" s="93">
        <f t="shared" si="22"/>
        <v>1.1314021114911006</v>
      </c>
    </row>
    <row r="90" spans="1:117" ht="21" customHeight="1" x14ac:dyDescent="0.35">
      <c r="A90" s="45">
        <v>39</v>
      </c>
      <c r="B90" s="45">
        <v>24</v>
      </c>
      <c r="C90" s="45" t="s">
        <v>378</v>
      </c>
      <c r="D90" s="45" t="str">
        <f t="shared" si="12"/>
        <v>Hwang (2000)</v>
      </c>
      <c r="E90" s="93" t="s">
        <v>379</v>
      </c>
      <c r="F90" s="93" t="s">
        <v>882</v>
      </c>
      <c r="G90" s="93">
        <v>2000</v>
      </c>
      <c r="H90" s="93" t="s">
        <v>365</v>
      </c>
      <c r="I90" s="93">
        <v>13</v>
      </c>
      <c r="J90" s="93" t="s">
        <v>883</v>
      </c>
      <c r="K90" s="93" t="s">
        <v>95</v>
      </c>
      <c r="L90" s="93" t="s">
        <v>65</v>
      </c>
      <c r="M90" s="93" t="s">
        <v>96</v>
      </c>
      <c r="N90" s="93" t="s">
        <v>97</v>
      </c>
      <c r="O90" s="93" t="s">
        <v>380</v>
      </c>
      <c r="P90" s="93" t="s">
        <v>119</v>
      </c>
      <c r="Q90" s="93" t="s">
        <v>381</v>
      </c>
      <c r="R90" s="93" t="s">
        <v>900</v>
      </c>
      <c r="S90" s="93">
        <v>999</v>
      </c>
      <c r="T90" s="93" t="s">
        <v>121</v>
      </c>
      <c r="U90" s="93" t="s">
        <v>121</v>
      </c>
      <c r="V90" s="93" t="s">
        <v>122</v>
      </c>
      <c r="W90" s="93" t="s">
        <v>122</v>
      </c>
      <c r="X90" s="93" t="s">
        <v>177</v>
      </c>
      <c r="Y90" s="93" t="s">
        <v>177</v>
      </c>
      <c r="Z90" s="93" t="s">
        <v>382</v>
      </c>
      <c r="AA90" s="93" t="s">
        <v>106</v>
      </c>
      <c r="AB90" s="93" t="s">
        <v>106</v>
      </c>
      <c r="AC90" s="93" t="s">
        <v>901</v>
      </c>
      <c r="AD90" s="93" t="s">
        <v>902</v>
      </c>
      <c r="AE90" s="93" t="s">
        <v>903</v>
      </c>
      <c r="AF90" s="93">
        <v>1046</v>
      </c>
      <c r="AG90" s="93" t="s">
        <v>904</v>
      </c>
      <c r="AH90" s="93" t="s">
        <v>905</v>
      </c>
      <c r="AI90" s="93" t="s">
        <v>905</v>
      </c>
      <c r="AJ90" s="93" t="s">
        <v>906</v>
      </c>
      <c r="AK90" s="93">
        <v>1</v>
      </c>
      <c r="AL90" s="93">
        <v>100</v>
      </c>
      <c r="AM90" s="93" t="s">
        <v>907</v>
      </c>
      <c r="AN90" s="93" t="s">
        <v>908</v>
      </c>
      <c r="AO90" s="93" t="s">
        <v>909</v>
      </c>
      <c r="AU90" s="93">
        <f t="shared" si="13"/>
        <v>0</v>
      </c>
      <c r="AV90" s="93" t="s">
        <v>891</v>
      </c>
      <c r="AW90" s="14" t="e">
        <f t="shared" si="14"/>
        <v>#DIV/0!</v>
      </c>
      <c r="AX90" s="14" t="e">
        <f t="shared" si="15"/>
        <v>#DIV/0!</v>
      </c>
      <c r="AY90" s="14" t="e">
        <f t="shared" si="16"/>
        <v>#DIV/0!</v>
      </c>
      <c r="AZ90" s="93" t="e">
        <f t="shared" si="17"/>
        <v>#DIV/0!</v>
      </c>
      <c r="BA90" s="93" t="s">
        <v>910</v>
      </c>
      <c r="BB90" s="93" t="s">
        <v>911</v>
      </c>
      <c r="BC90" s="93" t="s">
        <v>911</v>
      </c>
      <c r="BD90" s="93" t="s">
        <v>912</v>
      </c>
      <c r="BE90" s="93" t="s">
        <v>1596</v>
      </c>
      <c r="BG90" s="94" t="s">
        <v>1574</v>
      </c>
      <c r="BO90" s="93">
        <v>1</v>
      </c>
      <c r="CP90" s="93">
        <v>0.9</v>
      </c>
      <c r="CQ90" s="93">
        <v>0.4</v>
      </c>
      <c r="CR90" s="93">
        <v>1.7</v>
      </c>
      <c r="CW90" s="93" t="s">
        <v>575</v>
      </c>
      <c r="CX90" s="45" t="s">
        <v>82</v>
      </c>
      <c r="CZ90" s="45">
        <v>0.9</v>
      </c>
      <c r="DA90" s="45">
        <v>0.4</v>
      </c>
      <c r="DB90" s="45">
        <v>1.7</v>
      </c>
      <c r="DC90" s="69" t="s">
        <v>575</v>
      </c>
      <c r="DE90" s="49">
        <v>0.9</v>
      </c>
      <c r="DF90" s="49">
        <v>0.4</v>
      </c>
      <c r="DG90" s="49">
        <v>1.7</v>
      </c>
      <c r="DI90" s="66">
        <f t="shared" si="18"/>
        <v>0.5</v>
      </c>
      <c r="DJ90" s="45">
        <f t="shared" si="19"/>
        <v>0.79999999999999993</v>
      </c>
      <c r="DK90" s="45">
        <f t="shared" si="20"/>
        <v>-0.10536051565782628</v>
      </c>
      <c r="DL90" s="93">
        <f t="shared" si="21"/>
        <v>-0.916290731874155</v>
      </c>
      <c r="DM90" s="93">
        <f t="shared" si="22"/>
        <v>0.53062825106217038</v>
      </c>
    </row>
    <row r="91" spans="1:117" ht="24" customHeight="1" x14ac:dyDescent="0.35">
      <c r="A91" s="45">
        <v>39</v>
      </c>
      <c r="B91" s="45">
        <v>25</v>
      </c>
      <c r="C91" s="45" t="s">
        <v>378</v>
      </c>
      <c r="D91" s="45" t="str">
        <f t="shared" si="12"/>
        <v>Hwang (2000)</v>
      </c>
      <c r="E91" s="93" t="s">
        <v>379</v>
      </c>
      <c r="F91" s="93" t="s">
        <v>882</v>
      </c>
      <c r="G91" s="93">
        <v>2000</v>
      </c>
      <c r="H91" s="93" t="s">
        <v>365</v>
      </c>
      <c r="I91" s="93">
        <v>13</v>
      </c>
      <c r="J91" s="93" t="s">
        <v>883</v>
      </c>
      <c r="K91" s="93" t="s">
        <v>95</v>
      </c>
      <c r="L91" s="93" t="s">
        <v>65</v>
      </c>
      <c r="M91" s="93" t="s">
        <v>96</v>
      </c>
      <c r="N91" s="93" t="s">
        <v>97</v>
      </c>
      <c r="O91" s="93" t="s">
        <v>380</v>
      </c>
      <c r="P91" s="93" t="s">
        <v>119</v>
      </c>
      <c r="Q91" s="93" t="s">
        <v>381</v>
      </c>
      <c r="R91" s="93" t="s">
        <v>900</v>
      </c>
      <c r="S91" s="93">
        <v>999</v>
      </c>
      <c r="T91" s="93" t="s">
        <v>121</v>
      </c>
      <c r="U91" s="93" t="s">
        <v>121</v>
      </c>
      <c r="V91" s="93" t="s">
        <v>122</v>
      </c>
      <c r="W91" s="93" t="s">
        <v>122</v>
      </c>
      <c r="X91" s="93" t="s">
        <v>177</v>
      </c>
      <c r="Y91" s="93" t="s">
        <v>177</v>
      </c>
      <c r="Z91" s="93" t="s">
        <v>382</v>
      </c>
      <c r="AA91" s="93" t="s">
        <v>106</v>
      </c>
      <c r="AB91" s="93" t="s">
        <v>106</v>
      </c>
      <c r="AC91" s="93" t="s">
        <v>901</v>
      </c>
      <c r="AD91" s="93" t="s">
        <v>902</v>
      </c>
      <c r="AE91" s="93" t="s">
        <v>903</v>
      </c>
      <c r="AF91" s="93">
        <v>1046</v>
      </c>
      <c r="AG91" s="93" t="s">
        <v>904</v>
      </c>
      <c r="AH91" s="93" t="s">
        <v>905</v>
      </c>
      <c r="AI91" s="93" t="s">
        <v>905</v>
      </c>
      <c r="AJ91" s="93" t="s">
        <v>906</v>
      </c>
      <c r="AK91" s="93">
        <v>1</v>
      </c>
      <c r="AL91" s="93">
        <v>100</v>
      </c>
      <c r="AM91" s="93" t="s">
        <v>907</v>
      </c>
      <c r="AN91" s="93" t="s">
        <v>908</v>
      </c>
      <c r="AO91" s="93" t="s">
        <v>909</v>
      </c>
      <c r="AU91" s="93">
        <f t="shared" si="13"/>
        <v>0</v>
      </c>
      <c r="AV91" s="93" t="s">
        <v>891</v>
      </c>
      <c r="AW91" s="14" t="e">
        <f t="shared" si="14"/>
        <v>#DIV/0!</v>
      </c>
      <c r="AX91" s="14" t="e">
        <f t="shared" si="15"/>
        <v>#DIV/0!</v>
      </c>
      <c r="AY91" s="14" t="e">
        <f t="shared" si="16"/>
        <v>#DIV/0!</v>
      </c>
      <c r="AZ91" s="93" t="e">
        <f t="shared" si="17"/>
        <v>#DIV/0!</v>
      </c>
      <c r="BA91" s="93" t="s">
        <v>910</v>
      </c>
      <c r="BB91" s="93" t="s">
        <v>911</v>
      </c>
      <c r="BC91" s="93" t="s">
        <v>911</v>
      </c>
      <c r="BD91" s="93" t="s">
        <v>912</v>
      </c>
      <c r="BE91" s="93" t="s">
        <v>1619</v>
      </c>
      <c r="BG91" s="94" t="s">
        <v>1615</v>
      </c>
      <c r="BO91" s="93">
        <v>1</v>
      </c>
      <c r="CP91" s="93">
        <v>9.4</v>
      </c>
      <c r="CQ91" s="93">
        <v>2.1</v>
      </c>
      <c r="CR91" s="93">
        <v>42.2</v>
      </c>
      <c r="CW91" s="93" t="s">
        <v>575</v>
      </c>
      <c r="CX91" s="45" t="s">
        <v>82</v>
      </c>
      <c r="CZ91" s="45">
        <v>9.4</v>
      </c>
      <c r="DA91" s="45">
        <v>2.1</v>
      </c>
      <c r="DB91" s="45">
        <v>42.2</v>
      </c>
      <c r="DC91" s="69" t="s">
        <v>575</v>
      </c>
      <c r="DE91" s="49">
        <v>9.4</v>
      </c>
      <c r="DF91" s="49">
        <v>2.1</v>
      </c>
      <c r="DG91" s="49">
        <v>42.2</v>
      </c>
      <c r="DI91" s="66">
        <f t="shared" si="18"/>
        <v>7.3000000000000007</v>
      </c>
      <c r="DJ91" s="45">
        <f t="shared" si="19"/>
        <v>32.800000000000004</v>
      </c>
      <c r="DK91" s="45">
        <f t="shared" si="20"/>
        <v>2.2407096892759584</v>
      </c>
      <c r="DL91" s="93">
        <f t="shared" si="21"/>
        <v>0.74193734472937733</v>
      </c>
      <c r="DM91" s="93">
        <f t="shared" si="22"/>
        <v>3.7424202210419661</v>
      </c>
    </row>
    <row r="92" spans="1:117" ht="21" customHeight="1" x14ac:dyDescent="0.35">
      <c r="A92" s="45">
        <v>39</v>
      </c>
      <c r="B92" s="45">
        <v>26</v>
      </c>
      <c r="C92" s="45" t="s">
        <v>378</v>
      </c>
      <c r="D92" s="45" t="str">
        <f t="shared" si="12"/>
        <v>Hwang (2000)</v>
      </c>
      <c r="E92" s="93" t="s">
        <v>379</v>
      </c>
      <c r="F92" s="93" t="s">
        <v>882</v>
      </c>
      <c r="G92" s="93">
        <v>2000</v>
      </c>
      <c r="H92" s="93" t="s">
        <v>365</v>
      </c>
      <c r="I92" s="93">
        <v>13</v>
      </c>
      <c r="J92" s="93" t="s">
        <v>883</v>
      </c>
      <c r="K92" s="93" t="s">
        <v>95</v>
      </c>
      <c r="L92" s="93" t="s">
        <v>65</v>
      </c>
      <c r="M92" s="93" t="s">
        <v>96</v>
      </c>
      <c r="N92" s="93" t="s">
        <v>97</v>
      </c>
      <c r="O92" s="93" t="s">
        <v>380</v>
      </c>
      <c r="P92" s="93" t="s">
        <v>119</v>
      </c>
      <c r="Q92" s="93" t="s">
        <v>381</v>
      </c>
      <c r="R92" s="93" t="s">
        <v>900</v>
      </c>
      <c r="S92" s="93">
        <v>999</v>
      </c>
      <c r="T92" s="93" t="s">
        <v>121</v>
      </c>
      <c r="U92" s="93" t="s">
        <v>121</v>
      </c>
      <c r="V92" s="93" t="s">
        <v>122</v>
      </c>
      <c r="W92" s="93" t="s">
        <v>122</v>
      </c>
      <c r="X92" s="93" t="s">
        <v>177</v>
      </c>
      <c r="Y92" s="93" t="s">
        <v>177</v>
      </c>
      <c r="Z92" s="93" t="s">
        <v>382</v>
      </c>
      <c r="AA92" s="93" t="s">
        <v>106</v>
      </c>
      <c r="AB92" s="93" t="s">
        <v>106</v>
      </c>
      <c r="AC92" s="93" t="s">
        <v>901</v>
      </c>
      <c r="AD92" s="93" t="s">
        <v>902</v>
      </c>
      <c r="AE92" s="93" t="s">
        <v>903</v>
      </c>
      <c r="AF92" s="93">
        <v>1046</v>
      </c>
      <c r="AG92" s="93" t="s">
        <v>904</v>
      </c>
      <c r="AH92" s="93" t="s">
        <v>905</v>
      </c>
      <c r="AI92" s="93" t="s">
        <v>905</v>
      </c>
      <c r="AJ92" s="93" t="s">
        <v>906</v>
      </c>
      <c r="AK92" s="93">
        <v>1</v>
      </c>
      <c r="AL92" s="93">
        <v>100</v>
      </c>
      <c r="AM92" s="93" t="s">
        <v>907</v>
      </c>
      <c r="AN92" s="93" t="s">
        <v>908</v>
      </c>
      <c r="AO92" s="93" t="s">
        <v>909</v>
      </c>
      <c r="AU92" s="93">
        <f t="shared" si="13"/>
        <v>0</v>
      </c>
      <c r="AV92" s="93" t="s">
        <v>891</v>
      </c>
      <c r="AW92" s="14" t="e">
        <f t="shared" si="14"/>
        <v>#DIV/0!</v>
      </c>
      <c r="AX92" s="14" t="e">
        <f t="shared" si="15"/>
        <v>#DIV/0!</v>
      </c>
      <c r="AY92" s="14" t="e">
        <f t="shared" si="16"/>
        <v>#DIV/0!</v>
      </c>
      <c r="AZ92" s="93" t="e">
        <f t="shared" si="17"/>
        <v>#DIV/0!</v>
      </c>
      <c r="BA92" s="93" t="s">
        <v>910</v>
      </c>
      <c r="BB92" s="93" t="s">
        <v>911</v>
      </c>
      <c r="BC92" s="93" t="s">
        <v>911</v>
      </c>
      <c r="BD92" s="93" t="s">
        <v>912</v>
      </c>
      <c r="BE92" s="93" t="s">
        <v>1620</v>
      </c>
      <c r="BG92" s="94" t="s">
        <v>1615</v>
      </c>
      <c r="BO92" s="93">
        <v>1</v>
      </c>
      <c r="CP92" s="93">
        <v>10.7</v>
      </c>
      <c r="CQ92" s="93">
        <v>6.4</v>
      </c>
      <c r="CR92" s="93">
        <v>17.8</v>
      </c>
      <c r="CW92" s="93" t="s">
        <v>575</v>
      </c>
      <c r="CX92" s="45" t="s">
        <v>82</v>
      </c>
      <c r="CZ92" s="45">
        <v>10.7</v>
      </c>
      <c r="DA92" s="45">
        <v>6.4</v>
      </c>
      <c r="DB92" s="45">
        <v>17.8</v>
      </c>
      <c r="DC92" s="69" t="s">
        <v>575</v>
      </c>
      <c r="DE92" s="49">
        <v>10.7</v>
      </c>
      <c r="DF92" s="49">
        <v>6.4</v>
      </c>
      <c r="DG92" s="49">
        <v>17.8</v>
      </c>
      <c r="DI92" s="66">
        <f t="shared" si="18"/>
        <v>4.2999999999999989</v>
      </c>
      <c r="DJ92" s="45">
        <f t="shared" si="19"/>
        <v>7.1000000000000014</v>
      </c>
      <c r="DK92" s="45">
        <f t="shared" si="20"/>
        <v>2.3702437414678603</v>
      </c>
      <c r="DL92" s="93">
        <f t="shared" si="21"/>
        <v>1.8562979903656263</v>
      </c>
      <c r="DM92" s="93">
        <f t="shared" si="22"/>
        <v>2.8791984572980396</v>
      </c>
    </row>
    <row r="93" spans="1:117" ht="21" customHeight="1" x14ac:dyDescent="0.35">
      <c r="A93" s="45">
        <v>39</v>
      </c>
      <c r="B93" s="45">
        <v>27</v>
      </c>
      <c r="C93" s="45" t="s">
        <v>378</v>
      </c>
      <c r="D93" s="45" t="str">
        <f t="shared" si="12"/>
        <v>Hwang (2000)</v>
      </c>
      <c r="E93" s="93" t="s">
        <v>379</v>
      </c>
      <c r="F93" s="93" t="s">
        <v>882</v>
      </c>
      <c r="G93" s="93">
        <v>2000</v>
      </c>
      <c r="H93" s="93" t="s">
        <v>365</v>
      </c>
      <c r="I93" s="93">
        <v>13</v>
      </c>
      <c r="J93" s="93" t="s">
        <v>883</v>
      </c>
      <c r="K93" s="93" t="s">
        <v>95</v>
      </c>
      <c r="L93" s="93" t="s">
        <v>65</v>
      </c>
      <c r="M93" s="93" t="s">
        <v>96</v>
      </c>
      <c r="N93" s="93" t="s">
        <v>97</v>
      </c>
      <c r="O93" s="93" t="s">
        <v>380</v>
      </c>
      <c r="P93" s="93" t="s">
        <v>119</v>
      </c>
      <c r="Q93" s="93" t="s">
        <v>381</v>
      </c>
      <c r="R93" s="93" t="s">
        <v>900</v>
      </c>
      <c r="S93" s="93">
        <v>999</v>
      </c>
      <c r="T93" s="93" t="s">
        <v>121</v>
      </c>
      <c r="U93" s="93" t="s">
        <v>121</v>
      </c>
      <c r="V93" s="93" t="s">
        <v>122</v>
      </c>
      <c r="W93" s="93" t="s">
        <v>122</v>
      </c>
      <c r="X93" s="93" t="s">
        <v>177</v>
      </c>
      <c r="Y93" s="93" t="s">
        <v>177</v>
      </c>
      <c r="Z93" s="93" t="s">
        <v>382</v>
      </c>
      <c r="AA93" s="93" t="s">
        <v>106</v>
      </c>
      <c r="AB93" s="93" t="s">
        <v>106</v>
      </c>
      <c r="AC93" s="93" t="s">
        <v>901</v>
      </c>
      <c r="AD93" s="93" t="s">
        <v>902</v>
      </c>
      <c r="AE93" s="93" t="s">
        <v>903</v>
      </c>
      <c r="AF93" s="93">
        <v>1046</v>
      </c>
      <c r="AG93" s="93" t="s">
        <v>904</v>
      </c>
      <c r="AH93" s="93" t="s">
        <v>905</v>
      </c>
      <c r="AI93" s="93" t="s">
        <v>905</v>
      </c>
      <c r="AJ93" s="93" t="s">
        <v>906</v>
      </c>
      <c r="AK93" s="93">
        <v>1</v>
      </c>
      <c r="AL93" s="93">
        <v>100</v>
      </c>
      <c r="AM93" s="93" t="s">
        <v>907</v>
      </c>
      <c r="AN93" s="93" t="s">
        <v>908</v>
      </c>
      <c r="AO93" s="93" t="s">
        <v>909</v>
      </c>
      <c r="AU93" s="93">
        <f t="shared" si="13"/>
        <v>0</v>
      </c>
      <c r="AV93" s="93" t="s">
        <v>891</v>
      </c>
      <c r="AW93" s="14" t="e">
        <f t="shared" si="14"/>
        <v>#DIV/0!</v>
      </c>
      <c r="AX93" s="14" t="e">
        <f t="shared" si="15"/>
        <v>#DIV/0!</v>
      </c>
      <c r="AY93" s="14" t="e">
        <f t="shared" si="16"/>
        <v>#DIV/0!</v>
      </c>
      <c r="AZ93" s="93" t="e">
        <f t="shared" si="17"/>
        <v>#DIV/0!</v>
      </c>
      <c r="BA93" s="93" t="s">
        <v>910</v>
      </c>
      <c r="BB93" s="93" t="s">
        <v>911</v>
      </c>
      <c r="BC93" s="93" t="s">
        <v>911</v>
      </c>
      <c r="BD93" s="93" t="s">
        <v>912</v>
      </c>
      <c r="BE93" s="93" t="s">
        <v>1620</v>
      </c>
      <c r="BG93" s="94" t="s">
        <v>1615</v>
      </c>
      <c r="BO93" s="93">
        <v>1</v>
      </c>
      <c r="CP93" s="93">
        <v>11.2</v>
      </c>
      <c r="CQ93" s="93">
        <v>6.4</v>
      </c>
      <c r="CR93" s="93">
        <v>19.3</v>
      </c>
      <c r="CW93" s="93" t="s">
        <v>575</v>
      </c>
      <c r="CX93" s="45" t="s">
        <v>82</v>
      </c>
      <c r="CZ93" s="45">
        <v>11.2</v>
      </c>
      <c r="DA93" s="45">
        <v>6.4</v>
      </c>
      <c r="DB93" s="45">
        <v>19.3</v>
      </c>
      <c r="DC93" s="69" t="s">
        <v>575</v>
      </c>
      <c r="DE93" s="49">
        <v>11.2</v>
      </c>
      <c r="DF93" s="49">
        <v>6.4</v>
      </c>
      <c r="DG93" s="49">
        <v>19.3</v>
      </c>
      <c r="DI93" s="66">
        <f t="shared" si="18"/>
        <v>4.7999999999999989</v>
      </c>
      <c r="DJ93" s="45">
        <f t="shared" si="19"/>
        <v>8.1000000000000014</v>
      </c>
      <c r="DK93" s="45">
        <f t="shared" si="20"/>
        <v>2.4159137783010487</v>
      </c>
      <c r="DL93" s="93">
        <f t="shared" si="21"/>
        <v>1.8562979903656263</v>
      </c>
      <c r="DM93" s="93">
        <f t="shared" si="22"/>
        <v>2.9601050959108397</v>
      </c>
    </row>
    <row r="94" spans="1:117" ht="21" customHeight="1" x14ac:dyDescent="0.35">
      <c r="A94" s="58">
        <v>40</v>
      </c>
      <c r="B94" s="45">
        <v>15</v>
      </c>
      <c r="C94" s="68" t="s">
        <v>914</v>
      </c>
      <c r="D94" s="45" t="str">
        <f t="shared" si="12"/>
        <v>Hwang, S. W. et al (2009)</v>
      </c>
      <c r="E94" s="93" t="s">
        <v>389</v>
      </c>
      <c r="F94" s="93" t="s">
        <v>882</v>
      </c>
      <c r="G94" s="93">
        <v>2009</v>
      </c>
      <c r="H94" s="93" t="s">
        <v>365</v>
      </c>
      <c r="I94" s="93">
        <v>12</v>
      </c>
      <c r="J94" s="93" t="s">
        <v>883</v>
      </c>
      <c r="K94" s="93" t="s">
        <v>95</v>
      </c>
      <c r="L94" s="93" t="s">
        <v>65</v>
      </c>
      <c r="M94" s="93" t="s">
        <v>96</v>
      </c>
      <c r="N94" s="93" t="s">
        <v>97</v>
      </c>
      <c r="O94" s="93" t="s">
        <v>390</v>
      </c>
      <c r="P94" s="93" t="s">
        <v>119</v>
      </c>
      <c r="Q94" s="93" t="s">
        <v>391</v>
      </c>
      <c r="R94" s="93" t="s">
        <v>916</v>
      </c>
      <c r="S94" s="93">
        <v>999</v>
      </c>
      <c r="T94" s="93" t="s">
        <v>102</v>
      </c>
      <c r="U94" s="93" t="s">
        <v>102</v>
      </c>
      <c r="V94" s="93" t="s">
        <v>392</v>
      </c>
      <c r="W94" s="93" t="s">
        <v>75</v>
      </c>
      <c r="X94" s="93" t="s">
        <v>76</v>
      </c>
      <c r="Y94" s="93" t="s">
        <v>76</v>
      </c>
      <c r="Z94" s="93" t="s">
        <v>393</v>
      </c>
      <c r="AA94" s="93" t="s">
        <v>106</v>
      </c>
      <c r="AB94" s="93" t="s">
        <v>106</v>
      </c>
      <c r="AC94" s="93">
        <v>1991</v>
      </c>
      <c r="AD94" s="93" t="s">
        <v>1016</v>
      </c>
      <c r="AE94" s="93" t="s">
        <v>1017</v>
      </c>
      <c r="AF94" s="93" t="s">
        <v>1018</v>
      </c>
      <c r="AG94" s="93" t="s">
        <v>1018</v>
      </c>
      <c r="AH94" s="93" t="s">
        <v>1019</v>
      </c>
      <c r="AI94" s="93" t="s">
        <v>1020</v>
      </c>
      <c r="AJ94" s="93" t="s">
        <v>1021</v>
      </c>
      <c r="AK94" s="93">
        <v>1</v>
      </c>
      <c r="AL94" s="93">
        <v>70</v>
      </c>
      <c r="AM94" s="93" t="s">
        <v>1022</v>
      </c>
      <c r="AN94" s="93" t="s">
        <v>1023</v>
      </c>
      <c r="AO94" s="93" t="s">
        <v>1024</v>
      </c>
      <c r="AU94" s="93">
        <f t="shared" si="13"/>
        <v>0</v>
      </c>
      <c r="AV94" s="93" t="s">
        <v>891</v>
      </c>
      <c r="AW94" s="14" t="e">
        <f t="shared" si="14"/>
        <v>#DIV/0!</v>
      </c>
      <c r="AX94" s="14" t="e">
        <f t="shared" si="15"/>
        <v>#DIV/0!</v>
      </c>
      <c r="AY94" s="14" t="e">
        <f t="shared" si="16"/>
        <v>#DIV/0!</v>
      </c>
      <c r="AZ94" s="93" t="e">
        <f t="shared" si="17"/>
        <v>#DIV/0!</v>
      </c>
      <c r="BA94" s="93" t="s">
        <v>1025</v>
      </c>
      <c r="BB94" s="93" t="s">
        <v>911</v>
      </c>
      <c r="BC94" s="93" t="s">
        <v>1026</v>
      </c>
      <c r="BD94" s="93" t="s">
        <v>1027</v>
      </c>
      <c r="BE94" s="93" t="s">
        <v>1470</v>
      </c>
      <c r="BF94" s="94" t="s">
        <v>1469</v>
      </c>
      <c r="BG94" s="94" t="s">
        <v>1700</v>
      </c>
      <c r="BP94" s="93">
        <v>1</v>
      </c>
      <c r="CG94" s="95"/>
      <c r="CS94" s="93" t="s">
        <v>159</v>
      </c>
      <c r="CT94" s="93">
        <v>8.1999999999999993</v>
      </c>
      <c r="CU94" s="93">
        <v>5.03</v>
      </c>
      <c r="CV94" s="93">
        <v>13.38</v>
      </c>
      <c r="CW94" s="93" t="s">
        <v>158</v>
      </c>
      <c r="CX94" s="45" t="s">
        <v>82</v>
      </c>
      <c r="CY94" s="93" t="s">
        <v>159</v>
      </c>
      <c r="CZ94" s="45">
        <v>8.1999999999999993</v>
      </c>
      <c r="DA94" s="45">
        <v>5.03</v>
      </c>
      <c r="DB94" s="45">
        <v>13.38</v>
      </c>
      <c r="DC94" s="69" t="s">
        <v>158</v>
      </c>
      <c r="DE94" s="49">
        <v>8.1999999999999993</v>
      </c>
      <c r="DF94" s="49">
        <v>5.03</v>
      </c>
      <c r="DG94" s="49">
        <v>13.38</v>
      </c>
      <c r="DI94" s="66">
        <f t="shared" si="18"/>
        <v>3.169999999999999</v>
      </c>
      <c r="DJ94" s="45">
        <f t="shared" si="19"/>
        <v>5.1800000000000015</v>
      </c>
      <c r="DK94" s="45">
        <f t="shared" si="20"/>
        <v>2.1041341542702074</v>
      </c>
      <c r="DL94" s="93">
        <f t="shared" si="21"/>
        <v>1.6154199841116479</v>
      </c>
      <c r="DM94" s="93">
        <f t="shared" si="22"/>
        <v>2.5937610547000824</v>
      </c>
    </row>
    <row r="95" spans="1:117" ht="21" customHeight="1" x14ac:dyDescent="0.35">
      <c r="A95" s="58">
        <v>40</v>
      </c>
      <c r="B95" s="45">
        <v>16</v>
      </c>
      <c r="C95" s="68" t="s">
        <v>914</v>
      </c>
      <c r="D95" s="45" t="str">
        <f t="shared" si="12"/>
        <v>Hwang, S. W. et al (2009)</v>
      </c>
      <c r="E95" s="93" t="s">
        <v>389</v>
      </c>
      <c r="F95" s="93" t="s">
        <v>882</v>
      </c>
      <c r="G95" s="93">
        <v>2009</v>
      </c>
      <c r="H95" s="93" t="s">
        <v>365</v>
      </c>
      <c r="I95" s="93">
        <v>12</v>
      </c>
      <c r="J95" s="93" t="s">
        <v>883</v>
      </c>
      <c r="K95" s="93" t="s">
        <v>95</v>
      </c>
      <c r="L95" s="93" t="s">
        <v>65</v>
      </c>
      <c r="M95" s="93" t="s">
        <v>96</v>
      </c>
      <c r="N95" s="93" t="s">
        <v>97</v>
      </c>
      <c r="O95" s="93" t="s">
        <v>390</v>
      </c>
      <c r="P95" s="93" t="s">
        <v>119</v>
      </c>
      <c r="Q95" s="93" t="s">
        <v>391</v>
      </c>
      <c r="R95" s="93" t="s">
        <v>916</v>
      </c>
      <c r="S95" s="93">
        <v>999</v>
      </c>
      <c r="T95" s="93" t="s">
        <v>102</v>
      </c>
      <c r="U95" s="93" t="s">
        <v>102</v>
      </c>
      <c r="V95" s="93" t="s">
        <v>392</v>
      </c>
      <c r="W95" s="93" t="s">
        <v>75</v>
      </c>
      <c r="X95" s="93" t="s">
        <v>76</v>
      </c>
      <c r="Y95" s="93" t="s">
        <v>76</v>
      </c>
      <c r="Z95" s="93" t="s">
        <v>393</v>
      </c>
      <c r="AA95" s="93" t="s">
        <v>106</v>
      </c>
      <c r="AB95" s="93" t="s">
        <v>106</v>
      </c>
      <c r="AC95" s="93">
        <v>1991</v>
      </c>
      <c r="AD95" s="93" t="s">
        <v>1016</v>
      </c>
      <c r="AE95" s="93" t="s">
        <v>1017</v>
      </c>
      <c r="AF95" s="93" t="s">
        <v>1018</v>
      </c>
      <c r="AG95" s="93" t="s">
        <v>1018</v>
      </c>
      <c r="AH95" s="93" t="s">
        <v>1019</v>
      </c>
      <c r="AI95" s="93" t="s">
        <v>1020</v>
      </c>
      <c r="AJ95" s="93" t="s">
        <v>1021</v>
      </c>
      <c r="AK95" s="93">
        <v>1</v>
      </c>
      <c r="AL95" s="93">
        <v>70</v>
      </c>
      <c r="AM95" s="93" t="s">
        <v>1022</v>
      </c>
      <c r="AN95" s="93" t="s">
        <v>1023</v>
      </c>
      <c r="AO95" s="93" t="s">
        <v>1024</v>
      </c>
      <c r="AU95" s="93">
        <f t="shared" si="13"/>
        <v>0</v>
      </c>
      <c r="AV95" s="93" t="s">
        <v>891</v>
      </c>
      <c r="AW95" s="14" t="e">
        <f t="shared" si="14"/>
        <v>#DIV/0!</v>
      </c>
      <c r="AX95" s="14" t="e">
        <f t="shared" si="15"/>
        <v>#DIV/0!</v>
      </c>
      <c r="AY95" s="14" t="e">
        <f t="shared" si="16"/>
        <v>#DIV/0!</v>
      </c>
      <c r="AZ95" s="93" t="e">
        <f t="shared" si="17"/>
        <v>#DIV/0!</v>
      </c>
      <c r="BA95" s="93" t="s">
        <v>1025</v>
      </c>
      <c r="BB95" s="93" t="s">
        <v>911</v>
      </c>
      <c r="BC95" s="93" t="s">
        <v>1026</v>
      </c>
      <c r="BD95" s="93" t="s">
        <v>1027</v>
      </c>
      <c r="BE95" s="93" t="s">
        <v>1471</v>
      </c>
      <c r="BF95" s="94" t="s">
        <v>1469</v>
      </c>
      <c r="BG95" s="94" t="s">
        <v>1700</v>
      </c>
      <c r="BP95" s="93">
        <v>1</v>
      </c>
      <c r="CG95" s="95"/>
      <c r="CS95" s="93" t="s">
        <v>159</v>
      </c>
      <c r="CT95" s="93">
        <v>6.35</v>
      </c>
      <c r="CU95" s="93">
        <v>5.25</v>
      </c>
      <c r="CV95" s="93">
        <v>7.69</v>
      </c>
      <c r="CW95" s="93" t="s">
        <v>158</v>
      </c>
      <c r="CX95" s="45" t="s">
        <v>82</v>
      </c>
      <c r="CY95" s="93" t="s">
        <v>159</v>
      </c>
      <c r="CZ95" s="45">
        <v>6.35</v>
      </c>
      <c r="DA95" s="45">
        <v>5.25</v>
      </c>
      <c r="DB95" s="45">
        <v>7.69</v>
      </c>
      <c r="DC95" s="69" t="s">
        <v>158</v>
      </c>
      <c r="DE95" s="49">
        <v>6.35</v>
      </c>
      <c r="DF95" s="49">
        <v>5.25</v>
      </c>
      <c r="DG95" s="49">
        <v>7.69</v>
      </c>
      <c r="DI95" s="66">
        <f t="shared" si="18"/>
        <v>1.0999999999999996</v>
      </c>
      <c r="DJ95" s="45">
        <f t="shared" si="19"/>
        <v>1.3400000000000007</v>
      </c>
      <c r="DK95" s="45">
        <f t="shared" si="20"/>
        <v>1.8484548129046001</v>
      </c>
      <c r="DL95" s="93">
        <f t="shared" si="21"/>
        <v>1.6582280766035324</v>
      </c>
      <c r="DM95" s="93">
        <f t="shared" si="22"/>
        <v>2.0399207835175526</v>
      </c>
    </row>
    <row r="96" spans="1:117" ht="21" customHeight="1" x14ac:dyDescent="0.35">
      <c r="A96" s="58">
        <v>40</v>
      </c>
      <c r="B96" s="45">
        <v>2</v>
      </c>
      <c r="C96" s="68" t="s">
        <v>914</v>
      </c>
      <c r="D96" s="45" t="str">
        <f t="shared" si="12"/>
        <v>Hwang, S. W. et al (2009)</v>
      </c>
      <c r="E96" s="93" t="s">
        <v>389</v>
      </c>
      <c r="F96" s="93" t="s">
        <v>882</v>
      </c>
      <c r="G96" s="93">
        <v>2009</v>
      </c>
      <c r="H96" s="93" t="s">
        <v>365</v>
      </c>
      <c r="I96" s="93">
        <v>12</v>
      </c>
      <c r="J96" s="93" t="s">
        <v>883</v>
      </c>
      <c r="K96" s="93" t="s">
        <v>95</v>
      </c>
      <c r="L96" s="93" t="s">
        <v>65</v>
      </c>
      <c r="M96" s="93" t="s">
        <v>96</v>
      </c>
      <c r="N96" s="93" t="s">
        <v>97</v>
      </c>
      <c r="O96" s="93" t="s">
        <v>390</v>
      </c>
      <c r="P96" s="93" t="s">
        <v>119</v>
      </c>
      <c r="Q96" s="93" t="s">
        <v>391</v>
      </c>
      <c r="R96" s="93" t="s">
        <v>916</v>
      </c>
      <c r="S96" s="93">
        <v>999</v>
      </c>
      <c r="T96" s="93" t="s">
        <v>102</v>
      </c>
      <c r="U96" s="93" t="s">
        <v>102</v>
      </c>
      <c r="V96" s="93" t="s">
        <v>392</v>
      </c>
      <c r="W96" s="93" t="s">
        <v>75</v>
      </c>
      <c r="X96" s="93" t="s">
        <v>76</v>
      </c>
      <c r="Y96" s="93" t="s">
        <v>76</v>
      </c>
      <c r="Z96" s="93" t="s">
        <v>393</v>
      </c>
      <c r="AA96" s="93" t="s">
        <v>106</v>
      </c>
      <c r="AB96" s="93" t="s">
        <v>106</v>
      </c>
      <c r="AC96" s="93">
        <v>1991</v>
      </c>
      <c r="AD96" s="93" t="s">
        <v>1016</v>
      </c>
      <c r="AE96" s="93" t="s">
        <v>1017</v>
      </c>
      <c r="AF96" s="93" t="s">
        <v>1018</v>
      </c>
      <c r="AG96" s="93" t="s">
        <v>1018</v>
      </c>
      <c r="AH96" s="93" t="s">
        <v>1019</v>
      </c>
      <c r="AI96" s="93" t="s">
        <v>1020</v>
      </c>
      <c r="AJ96" s="93" t="s">
        <v>1021</v>
      </c>
      <c r="AK96" s="93">
        <v>1</v>
      </c>
      <c r="AL96" s="93">
        <v>70</v>
      </c>
      <c r="AM96" s="93" t="s">
        <v>1022</v>
      </c>
      <c r="AN96" s="93" t="s">
        <v>1023</v>
      </c>
      <c r="AO96" s="93" t="s">
        <v>1024</v>
      </c>
      <c r="AU96" s="93">
        <f t="shared" si="13"/>
        <v>0</v>
      </c>
      <c r="AV96" s="93" t="s">
        <v>891</v>
      </c>
      <c r="AW96" s="14" t="e">
        <f t="shared" si="14"/>
        <v>#DIV/0!</v>
      </c>
      <c r="AX96" s="14" t="e">
        <f t="shared" si="15"/>
        <v>#DIV/0!</v>
      </c>
      <c r="AY96" s="14" t="e">
        <f t="shared" si="16"/>
        <v>#DIV/0!</v>
      </c>
      <c r="AZ96" s="93" t="e">
        <f t="shared" si="17"/>
        <v>#DIV/0!</v>
      </c>
      <c r="BA96" s="93" t="s">
        <v>1025</v>
      </c>
      <c r="BB96" s="93" t="s">
        <v>911</v>
      </c>
      <c r="BC96" s="93" t="s">
        <v>1026</v>
      </c>
      <c r="BD96" s="93" t="s">
        <v>1027</v>
      </c>
      <c r="BE96" s="93" t="s">
        <v>1219</v>
      </c>
      <c r="BF96" s="94" t="s">
        <v>1207</v>
      </c>
      <c r="BG96" s="94" t="s">
        <v>1697</v>
      </c>
      <c r="BP96" s="93">
        <v>1</v>
      </c>
      <c r="CG96" s="95"/>
      <c r="CS96" s="93" t="s">
        <v>159</v>
      </c>
      <c r="CT96" s="93">
        <v>1.71</v>
      </c>
      <c r="CU96" s="93">
        <v>1.59</v>
      </c>
      <c r="CV96" s="93">
        <v>1.84</v>
      </c>
      <c r="CW96" s="93" t="s">
        <v>158</v>
      </c>
      <c r="CX96" s="45" t="s">
        <v>82</v>
      </c>
      <c r="CY96" s="93" t="s">
        <v>159</v>
      </c>
      <c r="CZ96" s="45">
        <v>1.71</v>
      </c>
      <c r="DA96" s="45">
        <v>1.59</v>
      </c>
      <c r="DB96" s="45">
        <v>1.84</v>
      </c>
      <c r="DC96" s="69" t="s">
        <v>158</v>
      </c>
      <c r="DE96" s="49">
        <v>1.71</v>
      </c>
      <c r="DF96" s="49">
        <v>1.59</v>
      </c>
      <c r="DG96" s="49">
        <v>1.84</v>
      </c>
      <c r="DH96" s="45">
        <v>1.84</v>
      </c>
      <c r="DI96" s="66">
        <f t="shared" si="18"/>
        <v>0.11999999999999988</v>
      </c>
      <c r="DJ96" s="45">
        <f t="shared" si="19"/>
        <v>0.13000000000000012</v>
      </c>
      <c r="DK96" s="45">
        <f t="shared" si="20"/>
        <v>0.53649337051456847</v>
      </c>
      <c r="DL96" s="93">
        <f t="shared" si="21"/>
        <v>0.46373401623214022</v>
      </c>
      <c r="DM96" s="93">
        <f t="shared" si="22"/>
        <v>0.60976557162089429</v>
      </c>
    </row>
    <row r="97" spans="1:117" ht="21" customHeight="1" x14ac:dyDescent="0.35">
      <c r="A97" s="58">
        <v>40</v>
      </c>
      <c r="B97" s="45">
        <v>1</v>
      </c>
      <c r="C97" s="68" t="s">
        <v>914</v>
      </c>
      <c r="D97" s="45" t="str">
        <f t="shared" si="12"/>
        <v>Hwang, S. W. et al (2009)</v>
      </c>
      <c r="E97" s="93" t="s">
        <v>389</v>
      </c>
      <c r="F97" s="93" t="s">
        <v>882</v>
      </c>
      <c r="G97" s="93">
        <v>2009</v>
      </c>
      <c r="H97" s="93" t="s">
        <v>365</v>
      </c>
      <c r="I97" s="93">
        <v>12</v>
      </c>
      <c r="J97" s="93" t="s">
        <v>883</v>
      </c>
      <c r="K97" s="93" t="s">
        <v>95</v>
      </c>
      <c r="L97" s="93" t="s">
        <v>65</v>
      </c>
      <c r="M97" s="93" t="s">
        <v>96</v>
      </c>
      <c r="N97" s="93" t="s">
        <v>97</v>
      </c>
      <c r="O97" s="93" t="s">
        <v>390</v>
      </c>
      <c r="P97" s="93" t="s">
        <v>119</v>
      </c>
      <c r="Q97" s="93" t="s">
        <v>391</v>
      </c>
      <c r="R97" s="93" t="s">
        <v>916</v>
      </c>
      <c r="S97" s="93">
        <v>999</v>
      </c>
      <c r="T97" s="93" t="s">
        <v>102</v>
      </c>
      <c r="U97" s="93" t="s">
        <v>102</v>
      </c>
      <c r="V97" s="93" t="s">
        <v>392</v>
      </c>
      <c r="W97" s="93" t="s">
        <v>75</v>
      </c>
      <c r="X97" s="93" t="s">
        <v>76</v>
      </c>
      <c r="Y97" s="93" t="s">
        <v>76</v>
      </c>
      <c r="Z97" s="93" t="s">
        <v>393</v>
      </c>
      <c r="AA97" s="93" t="s">
        <v>106</v>
      </c>
      <c r="AB97" s="93" t="s">
        <v>106</v>
      </c>
      <c r="AC97" s="93">
        <v>1991</v>
      </c>
      <c r="AD97" s="93" t="s">
        <v>1016</v>
      </c>
      <c r="AE97" s="93" t="s">
        <v>1017</v>
      </c>
      <c r="AF97" s="93" t="s">
        <v>1018</v>
      </c>
      <c r="AG97" s="93" t="s">
        <v>1018</v>
      </c>
      <c r="AH97" s="93" t="s">
        <v>1019</v>
      </c>
      <c r="AI97" s="93" t="s">
        <v>1020</v>
      </c>
      <c r="AJ97" s="93" t="s">
        <v>1021</v>
      </c>
      <c r="AK97" s="93">
        <v>1</v>
      </c>
      <c r="AL97" s="93">
        <v>70</v>
      </c>
      <c r="AM97" s="93" t="s">
        <v>1022</v>
      </c>
      <c r="AN97" s="93" t="s">
        <v>1023</v>
      </c>
      <c r="AO97" s="93" t="s">
        <v>1024</v>
      </c>
      <c r="AU97" s="93">
        <f t="shared" si="13"/>
        <v>0</v>
      </c>
      <c r="AV97" s="93" t="s">
        <v>891</v>
      </c>
      <c r="AW97" s="14" t="e">
        <f t="shared" si="14"/>
        <v>#DIV/0!</v>
      </c>
      <c r="AX97" s="14" t="e">
        <f t="shared" si="15"/>
        <v>#DIV/0!</v>
      </c>
      <c r="AY97" s="14" t="e">
        <f t="shared" si="16"/>
        <v>#DIV/0!</v>
      </c>
      <c r="AZ97" s="93" t="e">
        <f t="shared" si="17"/>
        <v>#DIV/0!</v>
      </c>
      <c r="BA97" s="93" t="s">
        <v>1025</v>
      </c>
      <c r="BB97" s="93" t="s">
        <v>911</v>
      </c>
      <c r="BC97" s="93" t="s">
        <v>1026</v>
      </c>
      <c r="BD97" s="93" t="s">
        <v>1027</v>
      </c>
      <c r="BE97" s="93" t="s">
        <v>1218</v>
      </c>
      <c r="BF97" s="94" t="s">
        <v>1207</v>
      </c>
      <c r="BG97" s="94" t="s">
        <v>1697</v>
      </c>
      <c r="BP97" s="93">
        <v>1</v>
      </c>
      <c r="CG97" s="95"/>
      <c r="CS97" s="93" t="s">
        <v>159</v>
      </c>
      <c r="CT97" s="93">
        <v>1.61</v>
      </c>
      <c r="CU97" s="93">
        <v>1.42</v>
      </c>
      <c r="CV97" s="93">
        <v>1.83</v>
      </c>
      <c r="CW97" s="93" t="s">
        <v>158</v>
      </c>
      <c r="CX97" s="45" t="s">
        <v>82</v>
      </c>
      <c r="CY97" s="93" t="s">
        <v>159</v>
      </c>
      <c r="CZ97" s="45">
        <v>1.61</v>
      </c>
      <c r="DA97" s="45">
        <v>1.42</v>
      </c>
      <c r="DB97" s="45">
        <v>1.83</v>
      </c>
      <c r="DC97" s="69" t="s">
        <v>158</v>
      </c>
      <c r="DE97" s="49">
        <v>1.61</v>
      </c>
      <c r="DF97" s="49">
        <v>1.42</v>
      </c>
      <c r="DG97" s="49">
        <v>1.83</v>
      </c>
      <c r="DH97" s="45">
        <v>1.83</v>
      </c>
      <c r="DI97" s="66">
        <f t="shared" si="18"/>
        <v>0.19000000000000017</v>
      </c>
      <c r="DJ97" s="45">
        <f t="shared" si="19"/>
        <v>0.21999999999999997</v>
      </c>
      <c r="DK97" s="45">
        <f t="shared" si="20"/>
        <v>0.47623417899637172</v>
      </c>
      <c r="DL97" s="93">
        <f t="shared" si="21"/>
        <v>0.35065687161316933</v>
      </c>
      <c r="DM97" s="93">
        <f t="shared" si="22"/>
        <v>0.60431596685332956</v>
      </c>
    </row>
    <row r="98" spans="1:117" ht="21" customHeight="1" x14ac:dyDescent="0.35">
      <c r="A98" s="58">
        <v>40</v>
      </c>
      <c r="B98" s="45">
        <v>17</v>
      </c>
      <c r="C98" s="68" t="s">
        <v>914</v>
      </c>
      <c r="D98" s="45" t="str">
        <f t="shared" si="12"/>
        <v>Hwang, S. W. et al (2009)</v>
      </c>
      <c r="E98" s="93" t="s">
        <v>389</v>
      </c>
      <c r="F98" s="93" t="s">
        <v>882</v>
      </c>
      <c r="G98" s="93">
        <v>2009</v>
      </c>
      <c r="H98" s="93" t="s">
        <v>365</v>
      </c>
      <c r="I98" s="93">
        <v>12</v>
      </c>
      <c r="J98" s="93" t="s">
        <v>883</v>
      </c>
      <c r="K98" s="93" t="s">
        <v>95</v>
      </c>
      <c r="L98" s="93" t="s">
        <v>65</v>
      </c>
      <c r="M98" s="93" t="s">
        <v>96</v>
      </c>
      <c r="N98" s="93" t="s">
        <v>97</v>
      </c>
      <c r="O98" s="93" t="s">
        <v>390</v>
      </c>
      <c r="P98" s="93" t="s">
        <v>119</v>
      </c>
      <c r="Q98" s="93" t="s">
        <v>391</v>
      </c>
      <c r="R98" s="93" t="s">
        <v>916</v>
      </c>
      <c r="S98" s="93">
        <v>999</v>
      </c>
      <c r="T98" s="93" t="s">
        <v>102</v>
      </c>
      <c r="U98" s="93" t="s">
        <v>102</v>
      </c>
      <c r="V98" s="93" t="s">
        <v>392</v>
      </c>
      <c r="W98" s="93" t="s">
        <v>75</v>
      </c>
      <c r="X98" s="93" t="s">
        <v>76</v>
      </c>
      <c r="Y98" s="93" t="s">
        <v>76</v>
      </c>
      <c r="Z98" s="93" t="s">
        <v>393</v>
      </c>
      <c r="AA98" s="93" t="s">
        <v>106</v>
      </c>
      <c r="AB98" s="93" t="s">
        <v>106</v>
      </c>
      <c r="AC98" s="93">
        <v>1991</v>
      </c>
      <c r="AD98" s="93" t="s">
        <v>1016</v>
      </c>
      <c r="AE98" s="93" t="s">
        <v>1017</v>
      </c>
      <c r="AF98" s="93" t="s">
        <v>1018</v>
      </c>
      <c r="AG98" s="93" t="s">
        <v>1018</v>
      </c>
      <c r="AH98" s="93" t="s">
        <v>1019</v>
      </c>
      <c r="AI98" s="93" t="s">
        <v>1020</v>
      </c>
      <c r="AJ98" s="93" t="s">
        <v>1021</v>
      </c>
      <c r="AK98" s="93">
        <v>1</v>
      </c>
      <c r="AL98" s="93">
        <v>70</v>
      </c>
      <c r="AM98" s="93" t="s">
        <v>1022</v>
      </c>
      <c r="AN98" s="93" t="s">
        <v>1023</v>
      </c>
      <c r="AO98" s="93" t="s">
        <v>1024</v>
      </c>
      <c r="AU98" s="93">
        <f t="shared" si="13"/>
        <v>0</v>
      </c>
      <c r="AV98" s="93" t="s">
        <v>891</v>
      </c>
      <c r="AW98" s="14" t="e">
        <f t="shared" si="14"/>
        <v>#DIV/0!</v>
      </c>
      <c r="AX98" s="14" t="e">
        <f t="shared" si="15"/>
        <v>#DIV/0!</v>
      </c>
      <c r="AY98" s="14" t="e">
        <f t="shared" si="16"/>
        <v>#DIV/0!</v>
      </c>
      <c r="AZ98" s="93" t="e">
        <f t="shared" si="17"/>
        <v>#DIV/0!</v>
      </c>
      <c r="BA98" s="93" t="s">
        <v>1025</v>
      </c>
      <c r="BB98" s="93" t="s">
        <v>911</v>
      </c>
      <c r="BC98" s="93" t="s">
        <v>1026</v>
      </c>
      <c r="BD98" s="93" t="s">
        <v>1027</v>
      </c>
      <c r="BE98" s="93" t="s">
        <v>1493</v>
      </c>
      <c r="BF98" s="94" t="s">
        <v>1638</v>
      </c>
      <c r="BG98" s="94" t="s">
        <v>1700</v>
      </c>
      <c r="BP98" s="93">
        <v>1</v>
      </c>
      <c r="CG98" s="95"/>
      <c r="CS98" s="93" t="s">
        <v>159</v>
      </c>
      <c r="CT98" s="93">
        <v>9.17</v>
      </c>
      <c r="CU98" s="93">
        <v>5.54</v>
      </c>
      <c r="CV98" s="93">
        <v>15.18</v>
      </c>
      <c r="CW98" s="93" t="s">
        <v>158</v>
      </c>
      <c r="CX98" s="45" t="s">
        <v>82</v>
      </c>
      <c r="CY98" s="93" t="s">
        <v>159</v>
      </c>
      <c r="CZ98" s="45">
        <v>9.17</v>
      </c>
      <c r="DA98" s="45">
        <v>5.54</v>
      </c>
      <c r="DB98" s="45">
        <v>15.18</v>
      </c>
      <c r="DC98" s="69" t="s">
        <v>158</v>
      </c>
      <c r="DE98" s="49">
        <v>9.17</v>
      </c>
      <c r="DF98" s="49">
        <v>5.54</v>
      </c>
      <c r="DG98" s="49">
        <v>15.18</v>
      </c>
      <c r="DI98" s="66">
        <f t="shared" si="18"/>
        <v>3.63</v>
      </c>
      <c r="DJ98" s="45">
        <f t="shared" si="19"/>
        <v>6.01</v>
      </c>
      <c r="DK98" s="45">
        <f t="shared" si="20"/>
        <v>2.2159372862683733</v>
      </c>
      <c r="DL98" s="93">
        <f t="shared" si="21"/>
        <v>1.7119945007591924</v>
      </c>
      <c r="DM98" s="93">
        <f t="shared" si="22"/>
        <v>2.7199787719674839</v>
      </c>
    </row>
    <row r="99" spans="1:117" ht="21" customHeight="1" x14ac:dyDescent="0.35">
      <c r="A99" s="58">
        <v>40</v>
      </c>
      <c r="B99" s="45">
        <v>18</v>
      </c>
      <c r="C99" s="68" t="s">
        <v>914</v>
      </c>
      <c r="D99" s="45" t="str">
        <f t="shared" si="12"/>
        <v>Hwang, S. W. et al (2009)</v>
      </c>
      <c r="E99" s="93" t="s">
        <v>389</v>
      </c>
      <c r="F99" s="93" t="s">
        <v>882</v>
      </c>
      <c r="G99" s="93">
        <v>2009</v>
      </c>
      <c r="H99" s="93" t="s">
        <v>365</v>
      </c>
      <c r="I99" s="93">
        <v>12</v>
      </c>
      <c r="J99" s="93" t="s">
        <v>883</v>
      </c>
      <c r="K99" s="93" t="s">
        <v>95</v>
      </c>
      <c r="L99" s="93" t="s">
        <v>65</v>
      </c>
      <c r="M99" s="93" t="s">
        <v>96</v>
      </c>
      <c r="N99" s="93" t="s">
        <v>97</v>
      </c>
      <c r="O99" s="93" t="s">
        <v>390</v>
      </c>
      <c r="P99" s="93" t="s">
        <v>119</v>
      </c>
      <c r="Q99" s="93" t="s">
        <v>391</v>
      </c>
      <c r="R99" s="93" t="s">
        <v>916</v>
      </c>
      <c r="S99" s="93">
        <v>999</v>
      </c>
      <c r="T99" s="93" t="s">
        <v>102</v>
      </c>
      <c r="U99" s="93" t="s">
        <v>102</v>
      </c>
      <c r="V99" s="93" t="s">
        <v>392</v>
      </c>
      <c r="W99" s="93" t="s">
        <v>75</v>
      </c>
      <c r="X99" s="93" t="s">
        <v>76</v>
      </c>
      <c r="Y99" s="93" t="s">
        <v>76</v>
      </c>
      <c r="Z99" s="93" t="s">
        <v>393</v>
      </c>
      <c r="AA99" s="93" t="s">
        <v>106</v>
      </c>
      <c r="AB99" s="93" t="s">
        <v>106</v>
      </c>
      <c r="AC99" s="93">
        <v>1991</v>
      </c>
      <c r="AD99" s="93" t="s">
        <v>1016</v>
      </c>
      <c r="AE99" s="93" t="s">
        <v>1017</v>
      </c>
      <c r="AF99" s="93" t="s">
        <v>1018</v>
      </c>
      <c r="AG99" s="93" t="s">
        <v>1018</v>
      </c>
      <c r="AH99" s="93" t="s">
        <v>1019</v>
      </c>
      <c r="AI99" s="93" t="s">
        <v>1020</v>
      </c>
      <c r="AJ99" s="93" t="s">
        <v>1021</v>
      </c>
      <c r="AK99" s="93">
        <v>1</v>
      </c>
      <c r="AL99" s="93">
        <v>70</v>
      </c>
      <c r="AM99" s="93" t="s">
        <v>1022</v>
      </c>
      <c r="AN99" s="93" t="s">
        <v>1023</v>
      </c>
      <c r="AO99" s="93" t="s">
        <v>1024</v>
      </c>
      <c r="AU99" s="93">
        <f t="shared" si="13"/>
        <v>0</v>
      </c>
      <c r="AV99" s="93" t="s">
        <v>891</v>
      </c>
      <c r="AW99" s="14" t="e">
        <f t="shared" si="14"/>
        <v>#DIV/0!</v>
      </c>
      <c r="AX99" s="14" t="e">
        <f t="shared" si="15"/>
        <v>#DIV/0!</v>
      </c>
      <c r="AY99" s="14" t="e">
        <f t="shared" si="16"/>
        <v>#DIV/0!</v>
      </c>
      <c r="AZ99" s="93" t="e">
        <f t="shared" si="17"/>
        <v>#DIV/0!</v>
      </c>
      <c r="BA99" s="93" t="s">
        <v>1025</v>
      </c>
      <c r="BB99" s="93" t="s">
        <v>911</v>
      </c>
      <c r="BC99" s="93" t="s">
        <v>1026</v>
      </c>
      <c r="BD99" s="93" t="s">
        <v>1027</v>
      </c>
      <c r="BE99" s="93" t="s">
        <v>1494</v>
      </c>
      <c r="BF99" s="94" t="s">
        <v>1638</v>
      </c>
      <c r="BG99" s="94" t="s">
        <v>1700</v>
      </c>
      <c r="BP99" s="93">
        <v>1</v>
      </c>
      <c r="CG99" s="95"/>
      <c r="CS99" s="93" t="s">
        <v>159</v>
      </c>
      <c r="CT99" s="93">
        <v>11.5</v>
      </c>
      <c r="CU99" s="93">
        <v>0.79</v>
      </c>
      <c r="CV99" s="93">
        <v>15.04</v>
      </c>
      <c r="CW99" s="93" t="s">
        <v>158</v>
      </c>
      <c r="CX99" s="45" t="s">
        <v>82</v>
      </c>
      <c r="CY99" s="93" t="s">
        <v>159</v>
      </c>
      <c r="CZ99" s="45">
        <v>11.5</v>
      </c>
      <c r="DA99" s="45">
        <v>0.79</v>
      </c>
      <c r="DB99" s="45">
        <v>15.04</v>
      </c>
      <c r="DC99" s="69" t="s">
        <v>158</v>
      </c>
      <c r="DE99" s="49">
        <v>11.5</v>
      </c>
      <c r="DF99" s="49">
        <v>0.79</v>
      </c>
      <c r="DG99" s="49">
        <v>15.04</v>
      </c>
      <c r="DI99" s="66">
        <f t="shared" si="18"/>
        <v>10.71</v>
      </c>
      <c r="DJ99" s="45">
        <f t="shared" si="19"/>
        <v>3.5399999999999991</v>
      </c>
      <c r="DK99" s="45">
        <f t="shared" si="20"/>
        <v>2.4423470353692043</v>
      </c>
      <c r="DL99" s="93">
        <f t="shared" si="21"/>
        <v>-0.23572233352106983</v>
      </c>
      <c r="DM99" s="93">
        <f t="shared" si="22"/>
        <v>2.7107133185216936</v>
      </c>
    </row>
    <row r="100" spans="1:117" ht="21" customHeight="1" x14ac:dyDescent="0.35">
      <c r="A100" s="58">
        <v>40</v>
      </c>
      <c r="B100" s="45">
        <v>29</v>
      </c>
      <c r="C100" s="68" t="s">
        <v>914</v>
      </c>
      <c r="D100" s="45" t="str">
        <f t="shared" si="12"/>
        <v>Hwang, S. W. et al (2009)</v>
      </c>
      <c r="E100" s="93" t="s">
        <v>389</v>
      </c>
      <c r="F100" s="93" t="s">
        <v>882</v>
      </c>
      <c r="G100" s="93">
        <v>2009</v>
      </c>
      <c r="H100" s="93" t="s">
        <v>365</v>
      </c>
      <c r="I100" s="93">
        <v>12</v>
      </c>
      <c r="J100" s="93" t="s">
        <v>883</v>
      </c>
      <c r="K100" s="93" t="s">
        <v>95</v>
      </c>
      <c r="L100" s="93" t="s">
        <v>65</v>
      </c>
      <c r="M100" s="93" t="s">
        <v>96</v>
      </c>
      <c r="N100" s="93" t="s">
        <v>97</v>
      </c>
      <c r="O100" s="93" t="s">
        <v>390</v>
      </c>
      <c r="P100" s="93" t="s">
        <v>119</v>
      </c>
      <c r="Q100" s="93" t="s">
        <v>391</v>
      </c>
      <c r="R100" s="93" t="s">
        <v>916</v>
      </c>
      <c r="S100" s="93">
        <v>999</v>
      </c>
      <c r="T100" s="93" t="s">
        <v>102</v>
      </c>
      <c r="U100" s="93" t="s">
        <v>102</v>
      </c>
      <c r="V100" s="93" t="s">
        <v>392</v>
      </c>
      <c r="W100" s="93" t="s">
        <v>75</v>
      </c>
      <c r="X100" s="93" t="s">
        <v>76</v>
      </c>
      <c r="Y100" s="93" t="s">
        <v>76</v>
      </c>
      <c r="Z100" s="93" t="s">
        <v>393</v>
      </c>
      <c r="AA100" s="93" t="s">
        <v>106</v>
      </c>
      <c r="AB100" s="93" t="s">
        <v>106</v>
      </c>
      <c r="AC100" s="93">
        <v>1991</v>
      </c>
      <c r="AD100" s="93" t="s">
        <v>1016</v>
      </c>
      <c r="AE100" s="93" t="s">
        <v>1017</v>
      </c>
      <c r="AF100" s="93" t="s">
        <v>1018</v>
      </c>
      <c r="AG100" s="93" t="s">
        <v>1018</v>
      </c>
      <c r="AH100" s="93" t="s">
        <v>1019</v>
      </c>
      <c r="AI100" s="93" t="s">
        <v>1020</v>
      </c>
      <c r="AJ100" s="93" t="s">
        <v>1021</v>
      </c>
      <c r="AK100" s="93">
        <v>1</v>
      </c>
      <c r="AL100" s="93">
        <v>70</v>
      </c>
      <c r="AM100" s="93" t="s">
        <v>1022</v>
      </c>
      <c r="AN100" s="93" t="s">
        <v>1023</v>
      </c>
      <c r="AO100" s="93" t="s">
        <v>1024</v>
      </c>
      <c r="AU100" s="93">
        <f t="shared" si="13"/>
        <v>0</v>
      </c>
      <c r="AV100" s="93" t="s">
        <v>891</v>
      </c>
      <c r="AW100" s="14" t="e">
        <f t="shared" si="14"/>
        <v>#DIV/0!</v>
      </c>
      <c r="AX100" s="14" t="e">
        <f t="shared" si="15"/>
        <v>#DIV/0!</v>
      </c>
      <c r="AY100" s="14" t="e">
        <f t="shared" si="16"/>
        <v>#DIV/0!</v>
      </c>
      <c r="AZ100" s="93" t="e">
        <f t="shared" si="17"/>
        <v>#DIV/0!</v>
      </c>
      <c r="BA100" s="93" t="s">
        <v>1025</v>
      </c>
      <c r="BB100" s="93" t="s">
        <v>911</v>
      </c>
      <c r="BC100" s="93" t="s">
        <v>1026</v>
      </c>
      <c r="BD100" s="93" t="s">
        <v>1027</v>
      </c>
      <c r="BE100" s="93" t="s">
        <v>1557</v>
      </c>
      <c r="BF100" s="94" t="s">
        <v>1555</v>
      </c>
      <c r="BG100" s="94" t="s">
        <v>1701</v>
      </c>
      <c r="BP100" s="93">
        <v>1</v>
      </c>
      <c r="CG100" s="95"/>
      <c r="CS100" s="93" t="s">
        <v>159</v>
      </c>
      <c r="CT100" s="93">
        <v>3.78</v>
      </c>
      <c r="CU100" s="93">
        <v>2.67</v>
      </c>
      <c r="CV100" s="93">
        <v>5.35</v>
      </c>
      <c r="CW100" s="93" t="s">
        <v>158</v>
      </c>
      <c r="CX100" s="45" t="s">
        <v>82</v>
      </c>
      <c r="CY100" s="93" t="s">
        <v>159</v>
      </c>
      <c r="CZ100" s="45">
        <v>3.78</v>
      </c>
      <c r="DA100" s="45">
        <v>2.67</v>
      </c>
      <c r="DB100" s="45">
        <v>5.35</v>
      </c>
      <c r="DC100" s="69" t="s">
        <v>158</v>
      </c>
      <c r="DE100" s="49">
        <v>3.78</v>
      </c>
      <c r="DF100" s="49">
        <v>2.67</v>
      </c>
      <c r="DG100" s="49">
        <v>5.35</v>
      </c>
      <c r="DH100" s="45">
        <v>5.35</v>
      </c>
      <c r="DI100" s="66">
        <f t="shared" si="18"/>
        <v>1.1099999999999999</v>
      </c>
      <c r="DJ100" s="45">
        <f t="shared" si="19"/>
        <v>1.5699999999999998</v>
      </c>
      <c r="DK100" s="45">
        <f t="shared" si="20"/>
        <v>1.3297240096314962</v>
      </c>
      <c r="DL100" s="93">
        <f t="shared" si="21"/>
        <v>0.98207847241215818</v>
      </c>
      <c r="DM100" s="93">
        <f t="shared" si="22"/>
        <v>1.6770965609079151</v>
      </c>
    </row>
    <row r="101" spans="1:117" ht="21" customHeight="1" x14ac:dyDescent="0.35">
      <c r="A101" s="58">
        <v>40</v>
      </c>
      <c r="B101" s="45">
        <v>30</v>
      </c>
      <c r="C101" s="68" t="s">
        <v>914</v>
      </c>
      <c r="D101" s="45" t="str">
        <f t="shared" si="12"/>
        <v>Hwang, S. W. et al (2009)</v>
      </c>
      <c r="E101" s="93" t="s">
        <v>389</v>
      </c>
      <c r="F101" s="93" t="s">
        <v>882</v>
      </c>
      <c r="G101" s="93">
        <v>2009</v>
      </c>
      <c r="H101" s="93" t="s">
        <v>365</v>
      </c>
      <c r="I101" s="93">
        <v>12</v>
      </c>
      <c r="J101" s="93" t="s">
        <v>883</v>
      </c>
      <c r="K101" s="93" t="s">
        <v>95</v>
      </c>
      <c r="L101" s="93" t="s">
        <v>65</v>
      </c>
      <c r="M101" s="93" t="s">
        <v>96</v>
      </c>
      <c r="N101" s="93" t="s">
        <v>97</v>
      </c>
      <c r="O101" s="93" t="s">
        <v>390</v>
      </c>
      <c r="P101" s="93" t="s">
        <v>119</v>
      </c>
      <c r="Q101" s="93" t="s">
        <v>391</v>
      </c>
      <c r="R101" s="93" t="s">
        <v>916</v>
      </c>
      <c r="S101" s="93">
        <v>999</v>
      </c>
      <c r="T101" s="93" t="s">
        <v>102</v>
      </c>
      <c r="U101" s="93" t="s">
        <v>102</v>
      </c>
      <c r="V101" s="93" t="s">
        <v>392</v>
      </c>
      <c r="W101" s="93" t="s">
        <v>75</v>
      </c>
      <c r="X101" s="93" t="s">
        <v>76</v>
      </c>
      <c r="Y101" s="93" t="s">
        <v>76</v>
      </c>
      <c r="Z101" s="93" t="s">
        <v>393</v>
      </c>
      <c r="AA101" s="93" t="s">
        <v>106</v>
      </c>
      <c r="AB101" s="93" t="s">
        <v>106</v>
      </c>
      <c r="AC101" s="93">
        <v>1991</v>
      </c>
      <c r="AD101" s="93" t="s">
        <v>1016</v>
      </c>
      <c r="AE101" s="93" t="s">
        <v>1017</v>
      </c>
      <c r="AF101" s="93" t="s">
        <v>1018</v>
      </c>
      <c r="AG101" s="93" t="s">
        <v>1018</v>
      </c>
      <c r="AH101" s="93" t="s">
        <v>1019</v>
      </c>
      <c r="AI101" s="93" t="s">
        <v>1020</v>
      </c>
      <c r="AJ101" s="93" t="s">
        <v>1021</v>
      </c>
      <c r="AK101" s="93">
        <v>1</v>
      </c>
      <c r="AL101" s="93">
        <v>70</v>
      </c>
      <c r="AM101" s="93" t="s">
        <v>1022</v>
      </c>
      <c r="AN101" s="93" t="s">
        <v>1023</v>
      </c>
      <c r="AO101" s="93" t="s">
        <v>1024</v>
      </c>
      <c r="AU101" s="93">
        <f t="shared" si="13"/>
        <v>0</v>
      </c>
      <c r="AV101" s="93" t="s">
        <v>891</v>
      </c>
      <c r="AW101" s="14" t="e">
        <f t="shared" si="14"/>
        <v>#DIV/0!</v>
      </c>
      <c r="AX101" s="14" t="e">
        <f t="shared" si="15"/>
        <v>#DIV/0!</v>
      </c>
      <c r="AY101" s="14" t="e">
        <f t="shared" si="16"/>
        <v>#DIV/0!</v>
      </c>
      <c r="AZ101" s="93" t="e">
        <f t="shared" si="17"/>
        <v>#DIV/0!</v>
      </c>
      <c r="BA101" s="93" t="s">
        <v>1025</v>
      </c>
      <c r="BB101" s="93" t="s">
        <v>911</v>
      </c>
      <c r="BC101" s="93" t="s">
        <v>1026</v>
      </c>
      <c r="BD101" s="93" t="s">
        <v>1027</v>
      </c>
      <c r="BE101" s="93" t="s">
        <v>1558</v>
      </c>
      <c r="BF101" s="94" t="s">
        <v>1555</v>
      </c>
      <c r="BG101" s="94" t="s">
        <v>1701</v>
      </c>
      <c r="BP101" s="93">
        <v>1</v>
      </c>
      <c r="CG101" s="95"/>
      <c r="CS101" s="93" t="s">
        <v>159</v>
      </c>
      <c r="CT101" s="93">
        <v>4.82</v>
      </c>
      <c r="CU101" s="93">
        <v>3.93</v>
      </c>
      <c r="CV101" s="93">
        <v>5.92</v>
      </c>
      <c r="CW101" s="93" t="s">
        <v>158</v>
      </c>
      <c r="CX101" s="45" t="s">
        <v>82</v>
      </c>
      <c r="CY101" s="93" t="s">
        <v>159</v>
      </c>
      <c r="CZ101" s="45">
        <v>4.82</v>
      </c>
      <c r="DA101" s="45">
        <v>3.93</v>
      </c>
      <c r="DB101" s="45">
        <v>5.92</v>
      </c>
      <c r="DC101" s="69" t="s">
        <v>158</v>
      </c>
      <c r="DE101" s="49">
        <v>4.82</v>
      </c>
      <c r="DF101" s="49">
        <v>3.93</v>
      </c>
      <c r="DG101" s="49">
        <v>5.92</v>
      </c>
      <c r="DI101" s="66">
        <f t="shared" si="18"/>
        <v>0.89000000000000012</v>
      </c>
      <c r="DJ101" s="45">
        <f t="shared" si="19"/>
        <v>1.0999999999999996</v>
      </c>
      <c r="DK101" s="45">
        <f t="shared" si="20"/>
        <v>1.572773928062509</v>
      </c>
      <c r="DL101" s="93">
        <f t="shared" si="21"/>
        <v>1.3686394258811698</v>
      </c>
      <c r="DM101" s="93">
        <f t="shared" si="22"/>
        <v>1.7783364488959144</v>
      </c>
    </row>
    <row r="102" spans="1:117" ht="21" customHeight="1" x14ac:dyDescent="0.35">
      <c r="A102" s="58">
        <v>40</v>
      </c>
      <c r="B102" s="45">
        <v>9</v>
      </c>
      <c r="C102" s="68" t="s">
        <v>914</v>
      </c>
      <c r="D102" s="45" t="str">
        <f t="shared" si="12"/>
        <v>Hwang, S. W. et al (2009)</v>
      </c>
      <c r="E102" s="93" t="s">
        <v>389</v>
      </c>
      <c r="F102" s="93" t="s">
        <v>882</v>
      </c>
      <c r="G102" s="93">
        <v>2009</v>
      </c>
      <c r="H102" s="93" t="s">
        <v>365</v>
      </c>
      <c r="I102" s="93">
        <v>12</v>
      </c>
      <c r="J102" s="93" t="s">
        <v>883</v>
      </c>
      <c r="K102" s="93" t="s">
        <v>95</v>
      </c>
      <c r="L102" s="93" t="s">
        <v>65</v>
      </c>
      <c r="M102" s="93" t="s">
        <v>96</v>
      </c>
      <c r="N102" s="93" t="s">
        <v>97</v>
      </c>
      <c r="O102" s="93" t="s">
        <v>390</v>
      </c>
      <c r="P102" s="93" t="s">
        <v>119</v>
      </c>
      <c r="Q102" s="93" t="s">
        <v>391</v>
      </c>
      <c r="R102" s="93" t="s">
        <v>916</v>
      </c>
      <c r="S102" s="93">
        <v>999</v>
      </c>
      <c r="T102" s="93" t="s">
        <v>102</v>
      </c>
      <c r="U102" s="93" t="s">
        <v>102</v>
      </c>
      <c r="V102" s="93" t="s">
        <v>392</v>
      </c>
      <c r="W102" s="93" t="s">
        <v>75</v>
      </c>
      <c r="X102" s="93" t="s">
        <v>76</v>
      </c>
      <c r="Y102" s="93" t="s">
        <v>76</v>
      </c>
      <c r="Z102" s="93" t="s">
        <v>393</v>
      </c>
      <c r="AA102" s="93" t="s">
        <v>106</v>
      </c>
      <c r="AB102" s="93" t="s">
        <v>106</v>
      </c>
      <c r="AC102" s="93">
        <v>1991</v>
      </c>
      <c r="AD102" s="93" t="s">
        <v>1016</v>
      </c>
      <c r="AE102" s="93" t="s">
        <v>1017</v>
      </c>
      <c r="AF102" s="93" t="s">
        <v>1018</v>
      </c>
      <c r="AG102" s="93" t="s">
        <v>1018</v>
      </c>
      <c r="AH102" s="93" t="s">
        <v>1019</v>
      </c>
      <c r="AI102" s="93" t="s">
        <v>1020</v>
      </c>
      <c r="AJ102" s="93" t="s">
        <v>1021</v>
      </c>
      <c r="AK102" s="93">
        <v>1</v>
      </c>
      <c r="AL102" s="93">
        <v>70</v>
      </c>
      <c r="AM102" s="93" t="s">
        <v>1022</v>
      </c>
      <c r="AN102" s="93" t="s">
        <v>1023</v>
      </c>
      <c r="AO102" s="93" t="s">
        <v>1024</v>
      </c>
      <c r="AU102" s="93">
        <f t="shared" si="13"/>
        <v>0</v>
      </c>
      <c r="AV102" s="93" t="s">
        <v>891</v>
      </c>
      <c r="AW102" s="14" t="e">
        <f t="shared" si="14"/>
        <v>#DIV/0!</v>
      </c>
      <c r="AX102" s="14" t="e">
        <f t="shared" si="15"/>
        <v>#DIV/0!</v>
      </c>
      <c r="AY102" s="14" t="e">
        <f t="shared" si="16"/>
        <v>#DIV/0!</v>
      </c>
      <c r="AZ102" s="93" t="e">
        <f t="shared" si="17"/>
        <v>#DIV/0!</v>
      </c>
      <c r="BA102" s="93" t="s">
        <v>1025</v>
      </c>
      <c r="BB102" s="93" t="s">
        <v>911</v>
      </c>
      <c r="BC102" s="93" t="s">
        <v>1026</v>
      </c>
      <c r="BD102" s="93" t="s">
        <v>1027</v>
      </c>
      <c r="BE102" s="93" t="s">
        <v>1340</v>
      </c>
      <c r="BF102" s="94" t="s">
        <v>1338</v>
      </c>
      <c r="BG102" s="94" t="s">
        <v>1331</v>
      </c>
      <c r="BP102" s="93">
        <v>1</v>
      </c>
      <c r="CG102" s="95"/>
      <c r="CS102" s="93" t="s">
        <v>159</v>
      </c>
      <c r="CT102" s="93">
        <v>2.14</v>
      </c>
      <c r="CU102" s="93">
        <v>1.67</v>
      </c>
      <c r="CV102" s="93">
        <v>2.75</v>
      </c>
      <c r="CW102" s="93" t="s">
        <v>158</v>
      </c>
      <c r="CX102" s="45" t="s">
        <v>82</v>
      </c>
      <c r="CY102" s="93" t="s">
        <v>159</v>
      </c>
      <c r="CZ102" s="45">
        <v>2.14</v>
      </c>
      <c r="DA102" s="45">
        <v>1.67</v>
      </c>
      <c r="DB102" s="45">
        <v>2.75</v>
      </c>
      <c r="DC102" s="69" t="s">
        <v>158</v>
      </c>
      <c r="DE102" s="49">
        <v>2.14</v>
      </c>
      <c r="DF102" s="49">
        <v>1.67</v>
      </c>
      <c r="DG102" s="49">
        <v>2.75</v>
      </c>
      <c r="DH102" s="45">
        <v>2.75</v>
      </c>
      <c r="DI102" s="66">
        <f t="shared" si="18"/>
        <v>0.4700000000000002</v>
      </c>
      <c r="DJ102" s="45">
        <f t="shared" si="19"/>
        <v>0.60999999999999988</v>
      </c>
      <c r="DK102" s="45">
        <f t="shared" si="20"/>
        <v>0.76080582903376015</v>
      </c>
      <c r="DL102" s="93">
        <f t="shared" si="21"/>
        <v>0.51282362642866375</v>
      </c>
      <c r="DM102" s="93">
        <f t="shared" si="22"/>
        <v>1.0116009116784799</v>
      </c>
    </row>
    <row r="103" spans="1:117" ht="21" customHeight="1" x14ac:dyDescent="0.35">
      <c r="A103" s="58">
        <v>40</v>
      </c>
      <c r="B103" s="45">
        <v>10</v>
      </c>
      <c r="C103" s="68" t="s">
        <v>914</v>
      </c>
      <c r="D103" s="45" t="str">
        <f t="shared" si="12"/>
        <v>Hwang, S. W. et al (2009)</v>
      </c>
      <c r="E103" s="93" t="s">
        <v>389</v>
      </c>
      <c r="F103" s="93" t="s">
        <v>882</v>
      </c>
      <c r="G103" s="93">
        <v>2009</v>
      </c>
      <c r="H103" s="93" t="s">
        <v>365</v>
      </c>
      <c r="I103" s="93">
        <v>12</v>
      </c>
      <c r="J103" s="93" t="s">
        <v>883</v>
      </c>
      <c r="K103" s="93" t="s">
        <v>95</v>
      </c>
      <c r="L103" s="93" t="s">
        <v>65</v>
      </c>
      <c r="M103" s="93" t="s">
        <v>96</v>
      </c>
      <c r="N103" s="93" t="s">
        <v>97</v>
      </c>
      <c r="O103" s="93" t="s">
        <v>390</v>
      </c>
      <c r="P103" s="93" t="s">
        <v>119</v>
      </c>
      <c r="Q103" s="93" t="s">
        <v>391</v>
      </c>
      <c r="R103" s="93" t="s">
        <v>916</v>
      </c>
      <c r="S103" s="93">
        <v>999</v>
      </c>
      <c r="T103" s="93" t="s">
        <v>102</v>
      </c>
      <c r="U103" s="93" t="s">
        <v>102</v>
      </c>
      <c r="V103" s="93" t="s">
        <v>392</v>
      </c>
      <c r="W103" s="93" t="s">
        <v>75</v>
      </c>
      <c r="X103" s="93" t="s">
        <v>76</v>
      </c>
      <c r="Y103" s="93" t="s">
        <v>76</v>
      </c>
      <c r="Z103" s="93" t="s">
        <v>393</v>
      </c>
      <c r="AA103" s="93" t="s">
        <v>106</v>
      </c>
      <c r="AB103" s="93" t="s">
        <v>106</v>
      </c>
      <c r="AC103" s="93">
        <v>1991</v>
      </c>
      <c r="AD103" s="93" t="s">
        <v>1016</v>
      </c>
      <c r="AE103" s="93" t="s">
        <v>1017</v>
      </c>
      <c r="AF103" s="93" t="s">
        <v>1018</v>
      </c>
      <c r="AG103" s="93" t="s">
        <v>1018</v>
      </c>
      <c r="AH103" s="93" t="s">
        <v>1019</v>
      </c>
      <c r="AI103" s="93" t="s">
        <v>1020</v>
      </c>
      <c r="AJ103" s="93" t="s">
        <v>1021</v>
      </c>
      <c r="AK103" s="93">
        <v>1</v>
      </c>
      <c r="AL103" s="93">
        <v>70</v>
      </c>
      <c r="AM103" s="93" t="s">
        <v>1022</v>
      </c>
      <c r="AN103" s="93" t="s">
        <v>1023</v>
      </c>
      <c r="AO103" s="93" t="s">
        <v>1024</v>
      </c>
      <c r="AU103" s="93">
        <f t="shared" si="13"/>
        <v>0</v>
      </c>
      <c r="AV103" s="93" t="s">
        <v>891</v>
      </c>
      <c r="AW103" s="14" t="e">
        <f t="shared" si="14"/>
        <v>#DIV/0!</v>
      </c>
      <c r="AX103" s="14" t="e">
        <f t="shared" si="15"/>
        <v>#DIV/0!</v>
      </c>
      <c r="AY103" s="14" t="e">
        <f t="shared" si="16"/>
        <v>#DIV/0!</v>
      </c>
      <c r="AZ103" s="93" t="e">
        <f t="shared" si="17"/>
        <v>#DIV/0!</v>
      </c>
      <c r="BA103" s="93" t="s">
        <v>1025</v>
      </c>
      <c r="BB103" s="93" t="s">
        <v>911</v>
      </c>
      <c r="BC103" s="93" t="s">
        <v>1026</v>
      </c>
      <c r="BD103" s="93" t="s">
        <v>1027</v>
      </c>
      <c r="BE103" s="93" t="s">
        <v>1341</v>
      </c>
      <c r="BF103" s="94" t="s">
        <v>1338</v>
      </c>
      <c r="BG103" s="94" t="s">
        <v>1331</v>
      </c>
      <c r="BP103" s="93">
        <v>1</v>
      </c>
      <c r="CG103" s="95"/>
      <c r="CS103" s="93" t="s">
        <v>159</v>
      </c>
      <c r="CT103" s="93">
        <v>2.56</v>
      </c>
      <c r="CU103" s="93">
        <v>2.2599999999999998</v>
      </c>
      <c r="CV103" s="93">
        <v>2.9</v>
      </c>
      <c r="CW103" s="93" t="s">
        <v>158</v>
      </c>
      <c r="CX103" s="45" t="s">
        <v>82</v>
      </c>
      <c r="CY103" s="93" t="s">
        <v>159</v>
      </c>
      <c r="CZ103" s="45">
        <v>2.56</v>
      </c>
      <c r="DA103" s="45">
        <v>2.2599999999999998</v>
      </c>
      <c r="DB103" s="45">
        <v>2.9</v>
      </c>
      <c r="DC103" s="69" t="s">
        <v>158</v>
      </c>
      <c r="DE103" s="49">
        <v>2.56</v>
      </c>
      <c r="DF103" s="49">
        <v>2.2599999999999998</v>
      </c>
      <c r="DG103" s="49">
        <v>2.9</v>
      </c>
      <c r="DH103" s="45">
        <v>2.9</v>
      </c>
      <c r="DI103" s="66">
        <f t="shared" si="18"/>
        <v>0.30000000000000027</v>
      </c>
      <c r="DJ103" s="45">
        <f t="shared" si="19"/>
        <v>0.33999999999999986</v>
      </c>
      <c r="DK103" s="45">
        <f t="shared" si="20"/>
        <v>0.94000725849147115</v>
      </c>
      <c r="DL103" s="93">
        <f t="shared" si="21"/>
        <v>0.81536481328419441</v>
      </c>
      <c r="DM103" s="93">
        <f t="shared" si="22"/>
        <v>1.0647107369924282</v>
      </c>
    </row>
    <row r="104" spans="1:117" ht="21" customHeight="1" x14ac:dyDescent="0.35">
      <c r="A104" s="58">
        <v>40</v>
      </c>
      <c r="B104" s="45">
        <v>11</v>
      </c>
      <c r="C104" s="68" t="s">
        <v>914</v>
      </c>
      <c r="D104" s="45" t="str">
        <f t="shared" si="12"/>
        <v>Hwang, S. W. et al (2009)</v>
      </c>
      <c r="E104" s="93" t="s">
        <v>389</v>
      </c>
      <c r="F104" s="93" t="s">
        <v>882</v>
      </c>
      <c r="G104" s="93">
        <v>2009</v>
      </c>
      <c r="H104" s="93" t="s">
        <v>365</v>
      </c>
      <c r="I104" s="93">
        <v>12</v>
      </c>
      <c r="J104" s="93" t="s">
        <v>883</v>
      </c>
      <c r="K104" s="93" t="s">
        <v>95</v>
      </c>
      <c r="L104" s="93" t="s">
        <v>65</v>
      </c>
      <c r="M104" s="93" t="s">
        <v>96</v>
      </c>
      <c r="N104" s="93" t="s">
        <v>97</v>
      </c>
      <c r="O104" s="93" t="s">
        <v>390</v>
      </c>
      <c r="P104" s="93" t="s">
        <v>119</v>
      </c>
      <c r="Q104" s="93" t="s">
        <v>391</v>
      </c>
      <c r="R104" s="93" t="s">
        <v>916</v>
      </c>
      <c r="S104" s="93">
        <v>999</v>
      </c>
      <c r="T104" s="93" t="s">
        <v>102</v>
      </c>
      <c r="U104" s="93" t="s">
        <v>102</v>
      </c>
      <c r="V104" s="93" t="s">
        <v>392</v>
      </c>
      <c r="W104" s="93" t="s">
        <v>75</v>
      </c>
      <c r="X104" s="93" t="s">
        <v>76</v>
      </c>
      <c r="Y104" s="93" t="s">
        <v>76</v>
      </c>
      <c r="Z104" s="93" t="s">
        <v>393</v>
      </c>
      <c r="AA104" s="93" t="s">
        <v>106</v>
      </c>
      <c r="AB104" s="93" t="s">
        <v>106</v>
      </c>
      <c r="AC104" s="93">
        <v>1991</v>
      </c>
      <c r="AD104" s="93" t="s">
        <v>1016</v>
      </c>
      <c r="AE104" s="93" t="s">
        <v>1017</v>
      </c>
      <c r="AF104" s="93" t="s">
        <v>1018</v>
      </c>
      <c r="AG104" s="93" t="s">
        <v>1018</v>
      </c>
      <c r="AH104" s="93" t="s">
        <v>1019</v>
      </c>
      <c r="AI104" s="93" t="s">
        <v>1020</v>
      </c>
      <c r="AJ104" s="93" t="s">
        <v>1021</v>
      </c>
      <c r="AK104" s="93">
        <v>1</v>
      </c>
      <c r="AL104" s="93">
        <v>70</v>
      </c>
      <c r="AM104" s="93" t="s">
        <v>1022</v>
      </c>
      <c r="AN104" s="93" t="s">
        <v>1023</v>
      </c>
      <c r="AO104" s="93" t="s">
        <v>1024</v>
      </c>
      <c r="AU104" s="93">
        <f t="shared" si="13"/>
        <v>0</v>
      </c>
      <c r="AV104" s="93" t="s">
        <v>891</v>
      </c>
      <c r="AW104" s="14" t="e">
        <f t="shared" si="14"/>
        <v>#DIV/0!</v>
      </c>
      <c r="AX104" s="14" t="e">
        <f t="shared" si="15"/>
        <v>#DIV/0!</v>
      </c>
      <c r="AY104" s="14" t="e">
        <f t="shared" si="16"/>
        <v>#DIV/0!</v>
      </c>
      <c r="AZ104" s="93" t="e">
        <f t="shared" si="17"/>
        <v>#DIV/0!</v>
      </c>
      <c r="BA104" s="93" t="s">
        <v>1025</v>
      </c>
      <c r="BB104" s="93" t="s">
        <v>911</v>
      </c>
      <c r="BC104" s="93" t="s">
        <v>1026</v>
      </c>
      <c r="BD104" s="93" t="s">
        <v>1027</v>
      </c>
      <c r="BE104" s="93" t="s">
        <v>1545</v>
      </c>
      <c r="BF104" s="94" t="s">
        <v>1546</v>
      </c>
      <c r="BG104" s="94" t="s">
        <v>1700</v>
      </c>
      <c r="BP104" s="93">
        <v>1</v>
      </c>
      <c r="CG104" s="95"/>
      <c r="CS104" s="93" t="s">
        <v>159</v>
      </c>
      <c r="CT104" s="93">
        <v>2.0299999999999998</v>
      </c>
      <c r="CU104" s="93">
        <v>1.63</v>
      </c>
      <c r="CV104" s="93">
        <v>2.54</v>
      </c>
      <c r="CW104" s="93" t="s">
        <v>158</v>
      </c>
      <c r="CX104" s="45" t="s">
        <v>82</v>
      </c>
      <c r="CY104" s="93" t="s">
        <v>159</v>
      </c>
      <c r="CZ104" s="45">
        <v>2.0299999999999998</v>
      </c>
      <c r="DA104" s="45">
        <v>1.63</v>
      </c>
      <c r="DB104" s="45">
        <v>2.54</v>
      </c>
      <c r="DC104" s="69" t="s">
        <v>158</v>
      </c>
      <c r="DE104" s="49">
        <v>2.0299999999999998</v>
      </c>
      <c r="DF104" s="49">
        <v>1.63</v>
      </c>
      <c r="DG104" s="49">
        <v>2.54</v>
      </c>
      <c r="DH104" s="45">
        <v>2.54</v>
      </c>
      <c r="DI104" s="66">
        <f t="shared" si="18"/>
        <v>0.39999999999999991</v>
      </c>
      <c r="DJ104" s="45">
        <f t="shared" si="19"/>
        <v>0.51000000000000023</v>
      </c>
      <c r="DK104" s="45">
        <f t="shared" si="20"/>
        <v>0.70803579305369591</v>
      </c>
      <c r="DL104" s="93">
        <f t="shared" si="21"/>
        <v>0.48858001481867092</v>
      </c>
      <c r="DM104" s="93">
        <f t="shared" si="22"/>
        <v>0.93216408103044524</v>
      </c>
    </row>
    <row r="105" spans="1:117" ht="21" customHeight="1" x14ac:dyDescent="0.35">
      <c r="A105" s="58">
        <v>40</v>
      </c>
      <c r="B105" s="45">
        <v>12</v>
      </c>
      <c r="C105" s="68" t="s">
        <v>914</v>
      </c>
      <c r="D105" s="45" t="str">
        <f t="shared" si="12"/>
        <v>Hwang, S. W. et al (2009)</v>
      </c>
      <c r="E105" s="93" t="s">
        <v>389</v>
      </c>
      <c r="F105" s="93" t="s">
        <v>882</v>
      </c>
      <c r="G105" s="93">
        <v>2009</v>
      </c>
      <c r="H105" s="93" t="s">
        <v>365</v>
      </c>
      <c r="I105" s="93">
        <v>12</v>
      </c>
      <c r="J105" s="93" t="s">
        <v>883</v>
      </c>
      <c r="K105" s="93" t="s">
        <v>95</v>
      </c>
      <c r="L105" s="93" t="s">
        <v>65</v>
      </c>
      <c r="M105" s="93" t="s">
        <v>96</v>
      </c>
      <c r="N105" s="93" t="s">
        <v>97</v>
      </c>
      <c r="O105" s="93" t="s">
        <v>390</v>
      </c>
      <c r="P105" s="93" t="s">
        <v>119</v>
      </c>
      <c r="Q105" s="93" t="s">
        <v>391</v>
      </c>
      <c r="R105" s="93" t="s">
        <v>916</v>
      </c>
      <c r="S105" s="93">
        <v>999</v>
      </c>
      <c r="T105" s="93" t="s">
        <v>102</v>
      </c>
      <c r="U105" s="93" t="s">
        <v>102</v>
      </c>
      <c r="V105" s="93" t="s">
        <v>392</v>
      </c>
      <c r="W105" s="93" t="s">
        <v>75</v>
      </c>
      <c r="X105" s="93" t="s">
        <v>76</v>
      </c>
      <c r="Y105" s="93" t="s">
        <v>76</v>
      </c>
      <c r="Z105" s="93" t="s">
        <v>393</v>
      </c>
      <c r="AA105" s="93" t="s">
        <v>106</v>
      </c>
      <c r="AB105" s="93" t="s">
        <v>106</v>
      </c>
      <c r="AC105" s="93">
        <v>1991</v>
      </c>
      <c r="AD105" s="93" t="s">
        <v>1016</v>
      </c>
      <c r="AE105" s="93" t="s">
        <v>1017</v>
      </c>
      <c r="AF105" s="93" t="s">
        <v>1018</v>
      </c>
      <c r="AG105" s="93" t="s">
        <v>1018</v>
      </c>
      <c r="AH105" s="93" t="s">
        <v>1019</v>
      </c>
      <c r="AI105" s="93" t="s">
        <v>1020</v>
      </c>
      <c r="AJ105" s="93" t="s">
        <v>1021</v>
      </c>
      <c r="AK105" s="93">
        <v>1</v>
      </c>
      <c r="AL105" s="93">
        <v>70</v>
      </c>
      <c r="AM105" s="93" t="s">
        <v>1022</v>
      </c>
      <c r="AN105" s="93" t="s">
        <v>1023</v>
      </c>
      <c r="AO105" s="93" t="s">
        <v>1024</v>
      </c>
      <c r="AU105" s="93">
        <f t="shared" si="13"/>
        <v>0</v>
      </c>
      <c r="AV105" s="93" t="s">
        <v>891</v>
      </c>
      <c r="AW105" s="14" t="e">
        <f t="shared" si="14"/>
        <v>#DIV/0!</v>
      </c>
      <c r="AX105" s="14" t="e">
        <f t="shared" si="15"/>
        <v>#DIV/0!</v>
      </c>
      <c r="AY105" s="14" t="e">
        <f t="shared" si="16"/>
        <v>#DIV/0!</v>
      </c>
      <c r="AZ105" s="93" t="e">
        <f t="shared" si="17"/>
        <v>#DIV/0!</v>
      </c>
      <c r="BA105" s="93" t="s">
        <v>1025</v>
      </c>
      <c r="BB105" s="93" t="s">
        <v>911</v>
      </c>
      <c r="BC105" s="93" t="s">
        <v>1026</v>
      </c>
      <c r="BD105" s="93" t="s">
        <v>1027</v>
      </c>
      <c r="BE105" s="93" t="s">
        <v>1547</v>
      </c>
      <c r="BF105" s="94" t="s">
        <v>1546</v>
      </c>
      <c r="BG105" s="94" t="s">
        <v>1700</v>
      </c>
      <c r="BP105" s="93">
        <v>1</v>
      </c>
      <c r="CG105" s="95"/>
      <c r="CS105" s="93" t="s">
        <v>159</v>
      </c>
      <c r="CT105" s="93">
        <v>2.39</v>
      </c>
      <c r="CU105" s="93">
        <v>2.1800000000000002</v>
      </c>
      <c r="CV105" s="93">
        <v>2.62</v>
      </c>
      <c r="CW105" s="93" t="s">
        <v>158</v>
      </c>
      <c r="CX105" s="45" t="s">
        <v>82</v>
      </c>
      <c r="CY105" s="93" t="s">
        <v>159</v>
      </c>
      <c r="CZ105" s="45">
        <v>2.39</v>
      </c>
      <c r="DA105" s="45">
        <v>2.1800000000000002</v>
      </c>
      <c r="DB105" s="45">
        <v>2.62</v>
      </c>
      <c r="DC105" s="69" t="s">
        <v>158</v>
      </c>
      <c r="DE105" s="49">
        <v>2.39</v>
      </c>
      <c r="DF105" s="49">
        <v>2.1800000000000002</v>
      </c>
      <c r="DG105" s="49">
        <v>2.62</v>
      </c>
      <c r="DH105" s="45">
        <v>2.62</v>
      </c>
      <c r="DI105" s="66">
        <f t="shared" si="18"/>
        <v>0.20999999999999996</v>
      </c>
      <c r="DJ105" s="45">
        <f t="shared" si="19"/>
        <v>0.22999999999999998</v>
      </c>
      <c r="DK105" s="45">
        <f t="shared" si="20"/>
        <v>0.87129336594341933</v>
      </c>
      <c r="DL105" s="93">
        <f t="shared" si="21"/>
        <v>0.77932487680099771</v>
      </c>
      <c r="DM105" s="93">
        <f t="shared" si="22"/>
        <v>0.96317431777300555</v>
      </c>
    </row>
    <row r="106" spans="1:117" ht="21" customHeight="1" x14ac:dyDescent="0.35">
      <c r="A106" s="58">
        <v>40</v>
      </c>
      <c r="B106" s="45">
        <v>27</v>
      </c>
      <c r="C106" s="68" t="s">
        <v>914</v>
      </c>
      <c r="D106" s="45" t="str">
        <f t="shared" si="12"/>
        <v>Hwang, S. W. et al (2009)</v>
      </c>
      <c r="E106" s="93" t="s">
        <v>389</v>
      </c>
      <c r="F106" s="93" t="s">
        <v>882</v>
      </c>
      <c r="G106" s="93">
        <v>2009</v>
      </c>
      <c r="H106" s="93" t="s">
        <v>365</v>
      </c>
      <c r="I106" s="93">
        <v>12</v>
      </c>
      <c r="J106" s="93" t="s">
        <v>883</v>
      </c>
      <c r="K106" s="93" t="s">
        <v>95</v>
      </c>
      <c r="L106" s="93" t="s">
        <v>65</v>
      </c>
      <c r="M106" s="93" t="s">
        <v>96</v>
      </c>
      <c r="N106" s="93" t="s">
        <v>97</v>
      </c>
      <c r="O106" s="93" t="s">
        <v>390</v>
      </c>
      <c r="P106" s="93" t="s">
        <v>119</v>
      </c>
      <c r="Q106" s="93" t="s">
        <v>391</v>
      </c>
      <c r="R106" s="93" t="s">
        <v>916</v>
      </c>
      <c r="S106" s="93">
        <v>999</v>
      </c>
      <c r="T106" s="93" t="s">
        <v>102</v>
      </c>
      <c r="U106" s="93" t="s">
        <v>102</v>
      </c>
      <c r="V106" s="93" t="s">
        <v>392</v>
      </c>
      <c r="W106" s="93" t="s">
        <v>75</v>
      </c>
      <c r="X106" s="93" t="s">
        <v>76</v>
      </c>
      <c r="Y106" s="93" t="s">
        <v>76</v>
      </c>
      <c r="Z106" s="93" t="s">
        <v>393</v>
      </c>
      <c r="AA106" s="93" t="s">
        <v>106</v>
      </c>
      <c r="AB106" s="93" t="s">
        <v>106</v>
      </c>
      <c r="AC106" s="93">
        <v>1991</v>
      </c>
      <c r="AD106" s="93" t="s">
        <v>1016</v>
      </c>
      <c r="AE106" s="93" t="s">
        <v>1017</v>
      </c>
      <c r="AF106" s="93" t="s">
        <v>1018</v>
      </c>
      <c r="AG106" s="93" t="s">
        <v>1018</v>
      </c>
      <c r="AH106" s="93" t="s">
        <v>1019</v>
      </c>
      <c r="AI106" s="93" t="s">
        <v>1020</v>
      </c>
      <c r="AJ106" s="93" t="s">
        <v>1021</v>
      </c>
      <c r="AK106" s="93">
        <v>1</v>
      </c>
      <c r="AL106" s="93">
        <v>70</v>
      </c>
      <c r="AM106" s="93" t="s">
        <v>1022</v>
      </c>
      <c r="AN106" s="93" t="s">
        <v>1023</v>
      </c>
      <c r="AO106" s="93" t="s">
        <v>1024</v>
      </c>
      <c r="AU106" s="93">
        <f t="shared" si="13"/>
        <v>0</v>
      </c>
      <c r="AV106" s="93" t="s">
        <v>891</v>
      </c>
      <c r="AW106" s="14" t="e">
        <f t="shared" si="14"/>
        <v>#DIV/0!</v>
      </c>
      <c r="AX106" s="14" t="e">
        <f t="shared" si="15"/>
        <v>#DIV/0!</v>
      </c>
      <c r="AY106" s="14" t="e">
        <f t="shared" si="16"/>
        <v>#DIV/0!</v>
      </c>
      <c r="AZ106" s="93" t="e">
        <f t="shared" si="17"/>
        <v>#DIV/0!</v>
      </c>
      <c r="BA106" s="93" t="s">
        <v>1025</v>
      </c>
      <c r="BB106" s="93" t="s">
        <v>911</v>
      </c>
      <c r="BC106" s="93" t="s">
        <v>1026</v>
      </c>
      <c r="BD106" s="93" t="s">
        <v>1027</v>
      </c>
      <c r="BE106" s="93" t="s">
        <v>1028</v>
      </c>
      <c r="BG106" s="94" t="s">
        <v>1703</v>
      </c>
      <c r="BP106" s="93">
        <v>1</v>
      </c>
      <c r="CG106" s="95"/>
      <c r="CS106" s="93" t="s">
        <v>159</v>
      </c>
      <c r="CT106" s="93">
        <v>1.37</v>
      </c>
      <c r="CU106" s="93">
        <v>0.56000000000000005</v>
      </c>
      <c r="CV106" s="93">
        <v>3.38</v>
      </c>
      <c r="CW106" s="93" t="s">
        <v>158</v>
      </c>
      <c r="CX106" s="45" t="s">
        <v>82</v>
      </c>
      <c r="CY106" s="93" t="s">
        <v>159</v>
      </c>
      <c r="CZ106" s="45">
        <v>1.37</v>
      </c>
      <c r="DA106" s="45">
        <v>0.56000000000000005</v>
      </c>
      <c r="DB106" s="45">
        <v>3.38</v>
      </c>
      <c r="DC106" s="69" t="s">
        <v>158</v>
      </c>
      <c r="DE106" s="49">
        <v>1.37</v>
      </c>
      <c r="DF106" s="49">
        <v>0.56000000000000005</v>
      </c>
      <c r="DG106" s="49">
        <v>3.38</v>
      </c>
      <c r="DH106" s="45">
        <v>3.38</v>
      </c>
      <c r="DI106" s="66">
        <f t="shared" si="18"/>
        <v>0.81</v>
      </c>
      <c r="DJ106" s="45">
        <f t="shared" si="19"/>
        <v>2.0099999999999998</v>
      </c>
      <c r="DK106" s="45">
        <f t="shared" si="20"/>
        <v>0.3148107398400336</v>
      </c>
      <c r="DL106" s="93">
        <f t="shared" si="21"/>
        <v>-0.57981849525294205</v>
      </c>
      <c r="DM106" s="93">
        <f t="shared" si="22"/>
        <v>1.2178757094949273</v>
      </c>
    </row>
    <row r="107" spans="1:117" ht="21" customHeight="1" x14ac:dyDescent="0.35">
      <c r="A107" s="58">
        <v>40</v>
      </c>
      <c r="B107" s="45">
        <v>28</v>
      </c>
      <c r="C107" s="68" t="s">
        <v>914</v>
      </c>
      <c r="D107" s="45" t="str">
        <f t="shared" si="12"/>
        <v>Hwang, S. W. et al (2009)</v>
      </c>
      <c r="E107" s="93" t="s">
        <v>389</v>
      </c>
      <c r="F107" s="93" t="s">
        <v>882</v>
      </c>
      <c r="G107" s="93">
        <v>2009</v>
      </c>
      <c r="H107" s="93" t="s">
        <v>365</v>
      </c>
      <c r="I107" s="93">
        <v>12</v>
      </c>
      <c r="J107" s="93" t="s">
        <v>883</v>
      </c>
      <c r="K107" s="93" t="s">
        <v>95</v>
      </c>
      <c r="L107" s="93" t="s">
        <v>65</v>
      </c>
      <c r="M107" s="93" t="s">
        <v>96</v>
      </c>
      <c r="N107" s="93" t="s">
        <v>97</v>
      </c>
      <c r="O107" s="93" t="s">
        <v>390</v>
      </c>
      <c r="P107" s="93" t="s">
        <v>119</v>
      </c>
      <c r="Q107" s="93" t="s">
        <v>391</v>
      </c>
      <c r="R107" s="93" t="s">
        <v>916</v>
      </c>
      <c r="S107" s="93">
        <v>999</v>
      </c>
      <c r="T107" s="93" t="s">
        <v>102</v>
      </c>
      <c r="U107" s="93" t="s">
        <v>102</v>
      </c>
      <c r="V107" s="93" t="s">
        <v>392</v>
      </c>
      <c r="W107" s="93" t="s">
        <v>75</v>
      </c>
      <c r="X107" s="93" t="s">
        <v>76</v>
      </c>
      <c r="Y107" s="93" t="s">
        <v>76</v>
      </c>
      <c r="Z107" s="93" t="s">
        <v>393</v>
      </c>
      <c r="AA107" s="93" t="s">
        <v>106</v>
      </c>
      <c r="AB107" s="93" t="s">
        <v>106</v>
      </c>
      <c r="AC107" s="93">
        <v>1991</v>
      </c>
      <c r="AD107" s="93" t="s">
        <v>1016</v>
      </c>
      <c r="AE107" s="93" t="s">
        <v>1017</v>
      </c>
      <c r="AF107" s="93" t="s">
        <v>1018</v>
      </c>
      <c r="AG107" s="93" t="s">
        <v>1018</v>
      </c>
      <c r="AH107" s="93" t="s">
        <v>1019</v>
      </c>
      <c r="AI107" s="93" t="s">
        <v>1020</v>
      </c>
      <c r="AJ107" s="93" t="s">
        <v>1021</v>
      </c>
      <c r="AK107" s="93">
        <v>1</v>
      </c>
      <c r="AL107" s="93">
        <v>70</v>
      </c>
      <c r="AM107" s="93" t="s">
        <v>1022</v>
      </c>
      <c r="AN107" s="93" t="s">
        <v>1023</v>
      </c>
      <c r="AO107" s="93" t="s">
        <v>1024</v>
      </c>
      <c r="AU107" s="93">
        <f t="shared" si="13"/>
        <v>0</v>
      </c>
      <c r="AV107" s="93" t="s">
        <v>891</v>
      </c>
      <c r="AW107" s="14" t="e">
        <f t="shared" si="14"/>
        <v>#DIV/0!</v>
      </c>
      <c r="AX107" s="14" t="e">
        <f t="shared" si="15"/>
        <v>#DIV/0!</v>
      </c>
      <c r="AY107" s="14" t="e">
        <f t="shared" si="16"/>
        <v>#DIV/0!</v>
      </c>
      <c r="AZ107" s="93" t="e">
        <f t="shared" si="17"/>
        <v>#DIV/0!</v>
      </c>
      <c r="BA107" s="93" t="s">
        <v>1025</v>
      </c>
      <c r="BB107" s="93" t="s">
        <v>911</v>
      </c>
      <c r="BC107" s="93" t="s">
        <v>1026</v>
      </c>
      <c r="BD107" s="93" t="s">
        <v>1027</v>
      </c>
      <c r="BE107" s="93" t="s">
        <v>1029</v>
      </c>
      <c r="BG107" s="94" t="s">
        <v>1703</v>
      </c>
      <c r="BP107" s="93">
        <v>1</v>
      </c>
      <c r="CG107" s="95"/>
      <c r="CS107" s="93" t="s">
        <v>159</v>
      </c>
      <c r="CT107" s="93">
        <v>2.8</v>
      </c>
      <c r="CU107" s="93">
        <v>2.0699999999999998</v>
      </c>
      <c r="CV107" s="93">
        <v>3.78</v>
      </c>
      <c r="CW107" s="93" t="s">
        <v>158</v>
      </c>
      <c r="CX107" s="45" t="s">
        <v>82</v>
      </c>
      <c r="CY107" s="93" t="s">
        <v>159</v>
      </c>
      <c r="CZ107" s="45">
        <v>2.8</v>
      </c>
      <c r="DA107" s="45">
        <v>2.0699999999999998</v>
      </c>
      <c r="DB107" s="45">
        <v>3.78</v>
      </c>
      <c r="DC107" s="69" t="s">
        <v>158</v>
      </c>
      <c r="DE107" s="49">
        <v>2.8</v>
      </c>
      <c r="DF107" s="49">
        <v>2.0699999999999998</v>
      </c>
      <c r="DG107" s="49">
        <v>3.78</v>
      </c>
      <c r="DI107" s="66">
        <f t="shared" si="18"/>
        <v>0.73</v>
      </c>
      <c r="DJ107" s="45">
        <f t="shared" si="19"/>
        <v>0.98</v>
      </c>
      <c r="DK107" s="45">
        <f t="shared" si="20"/>
        <v>1.0296194171811581</v>
      </c>
      <c r="DL107" s="93">
        <f t="shared" si="21"/>
        <v>0.72754860727727766</v>
      </c>
      <c r="DM107" s="93">
        <f t="shared" si="22"/>
        <v>1.3297240096314962</v>
      </c>
    </row>
    <row r="108" spans="1:117" ht="21" customHeight="1" x14ac:dyDescent="0.35">
      <c r="A108" s="58">
        <v>40</v>
      </c>
      <c r="B108" s="45">
        <v>5</v>
      </c>
      <c r="C108" s="68" t="s">
        <v>914</v>
      </c>
      <c r="D108" s="45" t="str">
        <f t="shared" si="12"/>
        <v>Hwang, S. W. et al (2009)</v>
      </c>
      <c r="E108" s="93" t="s">
        <v>389</v>
      </c>
      <c r="F108" s="93" t="s">
        <v>882</v>
      </c>
      <c r="G108" s="93">
        <v>2009</v>
      </c>
      <c r="H108" s="93" t="s">
        <v>365</v>
      </c>
      <c r="I108" s="93">
        <v>12</v>
      </c>
      <c r="J108" s="93" t="s">
        <v>883</v>
      </c>
      <c r="K108" s="93" t="s">
        <v>95</v>
      </c>
      <c r="L108" s="93" t="s">
        <v>65</v>
      </c>
      <c r="M108" s="93" t="s">
        <v>96</v>
      </c>
      <c r="N108" s="93" t="s">
        <v>97</v>
      </c>
      <c r="O108" s="93" t="s">
        <v>390</v>
      </c>
      <c r="P108" s="93" t="s">
        <v>119</v>
      </c>
      <c r="Q108" s="93" t="s">
        <v>391</v>
      </c>
      <c r="R108" s="93" t="s">
        <v>916</v>
      </c>
      <c r="S108" s="93">
        <v>999</v>
      </c>
      <c r="T108" s="93" t="s">
        <v>102</v>
      </c>
      <c r="U108" s="93" t="s">
        <v>102</v>
      </c>
      <c r="V108" s="93" t="s">
        <v>392</v>
      </c>
      <c r="W108" s="93" t="s">
        <v>75</v>
      </c>
      <c r="X108" s="93" t="s">
        <v>76</v>
      </c>
      <c r="Y108" s="93" t="s">
        <v>76</v>
      </c>
      <c r="Z108" s="93" t="s">
        <v>393</v>
      </c>
      <c r="AA108" s="93" t="s">
        <v>106</v>
      </c>
      <c r="AB108" s="93" t="s">
        <v>106</v>
      </c>
      <c r="AC108" s="93">
        <v>1991</v>
      </c>
      <c r="AD108" s="93" t="s">
        <v>1016</v>
      </c>
      <c r="AE108" s="93" t="s">
        <v>1017</v>
      </c>
      <c r="AF108" s="93" t="s">
        <v>1018</v>
      </c>
      <c r="AG108" s="93" t="s">
        <v>1018</v>
      </c>
      <c r="AH108" s="93" t="s">
        <v>1019</v>
      </c>
      <c r="AI108" s="93" t="s">
        <v>1020</v>
      </c>
      <c r="AJ108" s="93" t="s">
        <v>1021</v>
      </c>
      <c r="AK108" s="93">
        <v>1</v>
      </c>
      <c r="AL108" s="93">
        <v>70</v>
      </c>
      <c r="AM108" s="93" t="s">
        <v>1022</v>
      </c>
      <c r="AN108" s="93" t="s">
        <v>1023</v>
      </c>
      <c r="AO108" s="93" t="s">
        <v>1024</v>
      </c>
      <c r="AU108" s="93">
        <f t="shared" si="13"/>
        <v>0</v>
      </c>
      <c r="AV108" s="93" t="s">
        <v>891</v>
      </c>
      <c r="AW108" s="14" t="e">
        <f t="shared" si="14"/>
        <v>#DIV/0!</v>
      </c>
      <c r="AX108" s="14" t="e">
        <f t="shared" si="15"/>
        <v>#DIV/0!</v>
      </c>
      <c r="AY108" s="14" t="e">
        <f t="shared" si="16"/>
        <v>#DIV/0!</v>
      </c>
      <c r="AZ108" s="93" t="e">
        <f t="shared" si="17"/>
        <v>#DIV/0!</v>
      </c>
      <c r="BA108" s="93" t="s">
        <v>1025</v>
      </c>
      <c r="BB108" s="93" t="s">
        <v>911</v>
      </c>
      <c r="BC108" s="93" t="s">
        <v>1026</v>
      </c>
      <c r="BD108" s="93" t="s">
        <v>1027</v>
      </c>
      <c r="BE108" s="93" t="s">
        <v>1204</v>
      </c>
      <c r="BG108" s="94" t="s">
        <v>1203</v>
      </c>
      <c r="BP108" s="93">
        <v>1</v>
      </c>
      <c r="CG108" s="95"/>
      <c r="CS108" s="93" t="s">
        <v>159</v>
      </c>
      <c r="CT108" s="93">
        <v>1.45</v>
      </c>
      <c r="CU108" s="93">
        <v>0.34</v>
      </c>
      <c r="CV108" s="93">
        <v>6.22</v>
      </c>
      <c r="CW108" s="93" t="s">
        <v>158</v>
      </c>
      <c r="CX108" s="45" t="s">
        <v>82</v>
      </c>
      <c r="CY108" s="93" t="s">
        <v>159</v>
      </c>
      <c r="CZ108" s="45">
        <v>1.45</v>
      </c>
      <c r="DA108" s="45">
        <v>0.34</v>
      </c>
      <c r="DB108" s="45">
        <v>6.22</v>
      </c>
      <c r="DC108" s="69" t="s">
        <v>158</v>
      </c>
      <c r="DE108" s="49">
        <v>1.45</v>
      </c>
      <c r="DF108" s="49">
        <v>0.34</v>
      </c>
      <c r="DG108" s="49">
        <v>6.22</v>
      </c>
      <c r="DH108" s="45">
        <v>6.22</v>
      </c>
      <c r="DI108" s="66">
        <f t="shared" si="18"/>
        <v>1.1099999999999999</v>
      </c>
      <c r="DJ108" s="45">
        <f t="shared" si="19"/>
        <v>4.7699999999999996</v>
      </c>
      <c r="DK108" s="45">
        <f t="shared" si="20"/>
        <v>0.37156355643248301</v>
      </c>
      <c r="DL108" s="93">
        <f t="shared" si="21"/>
        <v>-1.0788096613719298</v>
      </c>
      <c r="DM108" s="93">
        <f t="shared" si="22"/>
        <v>1.827769906751088</v>
      </c>
    </row>
    <row r="109" spans="1:117" ht="21" customHeight="1" x14ac:dyDescent="0.35">
      <c r="A109" s="58">
        <v>40</v>
      </c>
      <c r="B109" s="45">
        <v>6</v>
      </c>
      <c r="C109" s="68" t="s">
        <v>914</v>
      </c>
      <c r="D109" s="45" t="str">
        <f t="shared" si="12"/>
        <v>Hwang, S. W. et al (2009)</v>
      </c>
      <c r="E109" s="93" t="s">
        <v>389</v>
      </c>
      <c r="F109" s="93" t="s">
        <v>882</v>
      </c>
      <c r="G109" s="93">
        <v>2009</v>
      </c>
      <c r="H109" s="93" t="s">
        <v>365</v>
      </c>
      <c r="I109" s="93">
        <v>12</v>
      </c>
      <c r="J109" s="93" t="s">
        <v>883</v>
      </c>
      <c r="K109" s="93" t="s">
        <v>95</v>
      </c>
      <c r="L109" s="93" t="s">
        <v>65</v>
      </c>
      <c r="M109" s="93" t="s">
        <v>96</v>
      </c>
      <c r="N109" s="93" t="s">
        <v>97</v>
      </c>
      <c r="O109" s="93" t="s">
        <v>390</v>
      </c>
      <c r="P109" s="93" t="s">
        <v>119</v>
      </c>
      <c r="Q109" s="93" t="s">
        <v>391</v>
      </c>
      <c r="R109" s="93" t="s">
        <v>916</v>
      </c>
      <c r="S109" s="93">
        <v>999</v>
      </c>
      <c r="T109" s="93" t="s">
        <v>102</v>
      </c>
      <c r="U109" s="93" t="s">
        <v>102</v>
      </c>
      <c r="V109" s="93" t="s">
        <v>392</v>
      </c>
      <c r="W109" s="93" t="s">
        <v>75</v>
      </c>
      <c r="X109" s="93" t="s">
        <v>76</v>
      </c>
      <c r="Y109" s="93" t="s">
        <v>76</v>
      </c>
      <c r="Z109" s="93" t="s">
        <v>393</v>
      </c>
      <c r="AA109" s="93" t="s">
        <v>106</v>
      </c>
      <c r="AB109" s="93" t="s">
        <v>106</v>
      </c>
      <c r="AC109" s="93">
        <v>1991</v>
      </c>
      <c r="AD109" s="93" t="s">
        <v>1016</v>
      </c>
      <c r="AE109" s="93" t="s">
        <v>1017</v>
      </c>
      <c r="AF109" s="93" t="s">
        <v>1018</v>
      </c>
      <c r="AG109" s="93" t="s">
        <v>1018</v>
      </c>
      <c r="AH109" s="93" t="s">
        <v>1019</v>
      </c>
      <c r="AI109" s="93" t="s">
        <v>1020</v>
      </c>
      <c r="AJ109" s="93" t="s">
        <v>1021</v>
      </c>
      <c r="AK109" s="93">
        <v>1</v>
      </c>
      <c r="AL109" s="93">
        <v>70</v>
      </c>
      <c r="AM109" s="93" t="s">
        <v>1022</v>
      </c>
      <c r="AN109" s="93" t="s">
        <v>1023</v>
      </c>
      <c r="AO109" s="93" t="s">
        <v>1024</v>
      </c>
      <c r="AU109" s="93">
        <f t="shared" si="13"/>
        <v>0</v>
      </c>
      <c r="AV109" s="93" t="s">
        <v>891</v>
      </c>
      <c r="AW109" s="14" t="e">
        <f t="shared" si="14"/>
        <v>#DIV/0!</v>
      </c>
      <c r="AX109" s="14" t="e">
        <f t="shared" si="15"/>
        <v>#DIV/0!</v>
      </c>
      <c r="AY109" s="14" t="e">
        <f t="shared" si="16"/>
        <v>#DIV/0!</v>
      </c>
      <c r="AZ109" s="93" t="e">
        <f t="shared" si="17"/>
        <v>#DIV/0!</v>
      </c>
      <c r="BA109" s="93" t="s">
        <v>1025</v>
      </c>
      <c r="BB109" s="93" t="s">
        <v>911</v>
      </c>
      <c r="BC109" s="93" t="s">
        <v>1026</v>
      </c>
      <c r="BD109" s="93" t="s">
        <v>1027</v>
      </c>
      <c r="BE109" s="93" t="s">
        <v>1205</v>
      </c>
      <c r="BG109" s="94" t="s">
        <v>1203</v>
      </c>
      <c r="BP109" s="93">
        <v>1</v>
      </c>
      <c r="CG109" s="95"/>
      <c r="CS109" s="93" t="s">
        <v>159</v>
      </c>
      <c r="CT109" s="93">
        <v>4.59</v>
      </c>
      <c r="CU109" s="93">
        <v>2.67</v>
      </c>
      <c r="CV109" s="93">
        <v>7.87</v>
      </c>
      <c r="CW109" s="93" t="s">
        <v>158</v>
      </c>
      <c r="CX109" s="45" t="s">
        <v>82</v>
      </c>
      <c r="CY109" s="93" t="s">
        <v>159</v>
      </c>
      <c r="CZ109" s="45">
        <v>4.59</v>
      </c>
      <c r="DA109" s="45">
        <v>2.67</v>
      </c>
      <c r="DB109" s="45">
        <v>7.87</v>
      </c>
      <c r="DC109" s="69" t="s">
        <v>158</v>
      </c>
      <c r="DE109" s="49">
        <v>4.59</v>
      </c>
      <c r="DF109" s="49">
        <v>2.67</v>
      </c>
      <c r="DG109" s="49">
        <v>7.87</v>
      </c>
      <c r="DI109" s="66">
        <f t="shared" si="18"/>
        <v>1.92</v>
      </c>
      <c r="DJ109" s="45">
        <f t="shared" si="19"/>
        <v>3.2800000000000002</v>
      </c>
      <c r="DK109" s="45">
        <f t="shared" si="20"/>
        <v>1.5238800240724537</v>
      </c>
      <c r="DL109" s="93">
        <f t="shared" si="21"/>
        <v>0.98207847241215818</v>
      </c>
      <c r="DM109" s="93">
        <f t="shared" si="22"/>
        <v>2.0630580624293118</v>
      </c>
    </row>
    <row r="110" spans="1:117" ht="21" customHeight="1" x14ac:dyDescent="0.35">
      <c r="A110" s="58">
        <v>40</v>
      </c>
      <c r="B110" s="45">
        <v>21</v>
      </c>
      <c r="C110" s="68" t="s">
        <v>914</v>
      </c>
      <c r="D110" s="45" t="str">
        <f t="shared" si="12"/>
        <v>Hwang, S. W. et al (2009)</v>
      </c>
      <c r="E110" s="93" t="s">
        <v>389</v>
      </c>
      <c r="F110" s="93" t="s">
        <v>882</v>
      </c>
      <c r="G110" s="93">
        <v>2009</v>
      </c>
      <c r="H110" s="93" t="s">
        <v>365</v>
      </c>
      <c r="I110" s="93">
        <v>12</v>
      </c>
      <c r="J110" s="93" t="s">
        <v>883</v>
      </c>
      <c r="K110" s="93" t="s">
        <v>95</v>
      </c>
      <c r="L110" s="93" t="s">
        <v>65</v>
      </c>
      <c r="M110" s="93" t="s">
        <v>96</v>
      </c>
      <c r="N110" s="93" t="s">
        <v>97</v>
      </c>
      <c r="O110" s="93" t="s">
        <v>390</v>
      </c>
      <c r="P110" s="93" t="s">
        <v>119</v>
      </c>
      <c r="Q110" s="93" t="s">
        <v>391</v>
      </c>
      <c r="R110" s="93" t="s">
        <v>916</v>
      </c>
      <c r="S110" s="93">
        <v>999</v>
      </c>
      <c r="T110" s="93" t="s">
        <v>102</v>
      </c>
      <c r="U110" s="93" t="s">
        <v>102</v>
      </c>
      <c r="V110" s="93" t="s">
        <v>392</v>
      </c>
      <c r="W110" s="93" t="s">
        <v>75</v>
      </c>
      <c r="X110" s="93" t="s">
        <v>76</v>
      </c>
      <c r="Y110" s="93" t="s">
        <v>76</v>
      </c>
      <c r="Z110" s="93" t="s">
        <v>393</v>
      </c>
      <c r="AA110" s="93" t="s">
        <v>106</v>
      </c>
      <c r="AB110" s="93" t="s">
        <v>106</v>
      </c>
      <c r="AC110" s="93">
        <v>1991</v>
      </c>
      <c r="AD110" s="93" t="s">
        <v>1016</v>
      </c>
      <c r="AE110" s="93" t="s">
        <v>1017</v>
      </c>
      <c r="AF110" s="93" t="s">
        <v>1018</v>
      </c>
      <c r="AG110" s="93" t="s">
        <v>1018</v>
      </c>
      <c r="AH110" s="93" t="s">
        <v>1019</v>
      </c>
      <c r="AI110" s="93" t="s">
        <v>1020</v>
      </c>
      <c r="AJ110" s="93" t="s">
        <v>1021</v>
      </c>
      <c r="AK110" s="93">
        <v>1</v>
      </c>
      <c r="AL110" s="93">
        <v>70</v>
      </c>
      <c r="AM110" s="93" t="s">
        <v>1022</v>
      </c>
      <c r="AN110" s="93" t="s">
        <v>1023</v>
      </c>
      <c r="AO110" s="93" t="s">
        <v>1024</v>
      </c>
      <c r="AU110" s="93">
        <f t="shared" si="13"/>
        <v>0</v>
      </c>
      <c r="AV110" s="93" t="s">
        <v>891</v>
      </c>
      <c r="AW110" s="14" t="e">
        <f t="shared" si="14"/>
        <v>#DIV/0!</v>
      </c>
      <c r="AX110" s="14" t="e">
        <f t="shared" si="15"/>
        <v>#DIV/0!</v>
      </c>
      <c r="AY110" s="14" t="e">
        <f t="shared" si="16"/>
        <v>#DIV/0!</v>
      </c>
      <c r="AZ110" s="93" t="e">
        <f t="shared" si="17"/>
        <v>#DIV/0!</v>
      </c>
      <c r="BA110" s="93" t="s">
        <v>1025</v>
      </c>
      <c r="BB110" s="93" t="s">
        <v>911</v>
      </c>
      <c r="BC110" s="93" t="s">
        <v>1026</v>
      </c>
      <c r="BD110" s="93" t="s">
        <v>1027</v>
      </c>
      <c r="BE110" s="93" t="s">
        <v>1313</v>
      </c>
      <c r="BG110" s="94" t="s">
        <v>1272</v>
      </c>
      <c r="BP110" s="93">
        <v>1</v>
      </c>
      <c r="CG110" s="95"/>
      <c r="CS110" s="93" t="s">
        <v>159</v>
      </c>
      <c r="CT110" s="93">
        <v>2.92</v>
      </c>
      <c r="CU110" s="93">
        <v>2.11</v>
      </c>
      <c r="CV110" s="93">
        <v>4.04</v>
      </c>
      <c r="CW110" s="93" t="s">
        <v>158</v>
      </c>
      <c r="CX110" s="45" t="s">
        <v>82</v>
      </c>
      <c r="CY110" s="93" t="s">
        <v>159</v>
      </c>
      <c r="CZ110" s="45">
        <v>2.92</v>
      </c>
      <c r="DA110" s="45">
        <v>2.11</v>
      </c>
      <c r="DB110" s="45">
        <v>4.04</v>
      </c>
      <c r="DC110" s="69" t="s">
        <v>158</v>
      </c>
      <c r="DE110" s="49">
        <v>2.92</v>
      </c>
      <c r="DF110" s="49">
        <v>2.11</v>
      </c>
      <c r="DG110" s="49">
        <v>4.04</v>
      </c>
      <c r="DH110" s="45">
        <v>4.04</v>
      </c>
      <c r="DI110" s="66">
        <f t="shared" si="18"/>
        <v>0.81</v>
      </c>
      <c r="DJ110" s="45">
        <f t="shared" si="19"/>
        <v>1.1200000000000001</v>
      </c>
      <c r="DK110" s="45">
        <f t="shared" si="20"/>
        <v>1.0715836162801904</v>
      </c>
      <c r="DL110" s="93">
        <f t="shared" si="21"/>
        <v>0.74668794748797507</v>
      </c>
      <c r="DM110" s="93">
        <f t="shared" si="22"/>
        <v>1.3962446919730587</v>
      </c>
    </row>
    <row r="111" spans="1:117" ht="21" customHeight="1" x14ac:dyDescent="0.35">
      <c r="A111" s="58">
        <v>40</v>
      </c>
      <c r="B111" s="45">
        <v>22</v>
      </c>
      <c r="C111" s="68" t="s">
        <v>914</v>
      </c>
      <c r="D111" s="45" t="str">
        <f t="shared" si="12"/>
        <v>Hwang, S. W. et al (2009)</v>
      </c>
      <c r="E111" s="93" t="s">
        <v>389</v>
      </c>
      <c r="F111" s="93" t="s">
        <v>882</v>
      </c>
      <c r="G111" s="93">
        <v>2009</v>
      </c>
      <c r="H111" s="93" t="s">
        <v>365</v>
      </c>
      <c r="I111" s="93">
        <v>12</v>
      </c>
      <c r="J111" s="93" t="s">
        <v>883</v>
      </c>
      <c r="K111" s="93" t="s">
        <v>95</v>
      </c>
      <c r="L111" s="93" t="s">
        <v>65</v>
      </c>
      <c r="M111" s="93" t="s">
        <v>96</v>
      </c>
      <c r="N111" s="93" t="s">
        <v>97</v>
      </c>
      <c r="O111" s="93" t="s">
        <v>390</v>
      </c>
      <c r="P111" s="93" t="s">
        <v>119</v>
      </c>
      <c r="Q111" s="93" t="s">
        <v>391</v>
      </c>
      <c r="R111" s="93" t="s">
        <v>916</v>
      </c>
      <c r="S111" s="93">
        <v>999</v>
      </c>
      <c r="T111" s="93" t="s">
        <v>102</v>
      </c>
      <c r="U111" s="93" t="s">
        <v>102</v>
      </c>
      <c r="V111" s="93" t="s">
        <v>392</v>
      </c>
      <c r="W111" s="93" t="s">
        <v>75</v>
      </c>
      <c r="X111" s="93" t="s">
        <v>76</v>
      </c>
      <c r="Y111" s="93" t="s">
        <v>76</v>
      </c>
      <c r="Z111" s="93" t="s">
        <v>393</v>
      </c>
      <c r="AA111" s="93" t="s">
        <v>106</v>
      </c>
      <c r="AB111" s="93" t="s">
        <v>106</v>
      </c>
      <c r="AC111" s="93">
        <v>1991</v>
      </c>
      <c r="AD111" s="93" t="s">
        <v>1016</v>
      </c>
      <c r="AE111" s="93" t="s">
        <v>1017</v>
      </c>
      <c r="AF111" s="93" t="s">
        <v>1018</v>
      </c>
      <c r="AG111" s="93" t="s">
        <v>1018</v>
      </c>
      <c r="AH111" s="93" t="s">
        <v>1019</v>
      </c>
      <c r="AI111" s="93" t="s">
        <v>1020</v>
      </c>
      <c r="AJ111" s="93" t="s">
        <v>1021</v>
      </c>
      <c r="AK111" s="93">
        <v>1</v>
      </c>
      <c r="AL111" s="93">
        <v>70</v>
      </c>
      <c r="AM111" s="93" t="s">
        <v>1022</v>
      </c>
      <c r="AN111" s="93" t="s">
        <v>1023</v>
      </c>
      <c r="AO111" s="93" t="s">
        <v>1024</v>
      </c>
      <c r="AU111" s="93">
        <f t="shared" si="13"/>
        <v>0</v>
      </c>
      <c r="AV111" s="93" t="s">
        <v>891</v>
      </c>
      <c r="AW111" s="14" t="e">
        <f t="shared" si="14"/>
        <v>#DIV/0!</v>
      </c>
      <c r="AX111" s="14" t="e">
        <f t="shared" si="15"/>
        <v>#DIV/0!</v>
      </c>
      <c r="AY111" s="14" t="e">
        <f t="shared" si="16"/>
        <v>#DIV/0!</v>
      </c>
      <c r="AZ111" s="93" t="e">
        <f t="shared" si="17"/>
        <v>#DIV/0!</v>
      </c>
      <c r="BA111" s="93" t="s">
        <v>1025</v>
      </c>
      <c r="BB111" s="93" t="s">
        <v>911</v>
      </c>
      <c r="BC111" s="93" t="s">
        <v>1026</v>
      </c>
      <c r="BD111" s="93" t="s">
        <v>1027</v>
      </c>
      <c r="BE111" s="93" t="s">
        <v>1314</v>
      </c>
      <c r="BG111" s="94" t="s">
        <v>1272</v>
      </c>
      <c r="BP111" s="93">
        <v>1</v>
      </c>
      <c r="CG111" s="95"/>
      <c r="CS111" s="93" t="s">
        <v>159</v>
      </c>
      <c r="CT111" s="93">
        <v>3.07</v>
      </c>
      <c r="CU111" s="93">
        <v>2.58</v>
      </c>
      <c r="CV111" s="93">
        <v>3.65</v>
      </c>
      <c r="CW111" s="93" t="s">
        <v>158</v>
      </c>
      <c r="CX111" s="45" t="s">
        <v>82</v>
      </c>
      <c r="CY111" s="93" t="s">
        <v>159</v>
      </c>
      <c r="CZ111" s="45">
        <v>3.07</v>
      </c>
      <c r="DA111" s="45">
        <v>2.58</v>
      </c>
      <c r="DB111" s="45">
        <v>3.65</v>
      </c>
      <c r="DC111" s="69" t="s">
        <v>158</v>
      </c>
      <c r="DE111" s="49">
        <v>3.07</v>
      </c>
      <c r="DF111" s="49">
        <v>2.58</v>
      </c>
      <c r="DG111" s="49">
        <v>3.65</v>
      </c>
      <c r="DI111" s="66">
        <f t="shared" si="18"/>
        <v>0.48999999999999977</v>
      </c>
      <c r="DJ111" s="45">
        <f t="shared" si="19"/>
        <v>0.58000000000000007</v>
      </c>
      <c r="DK111" s="45">
        <f t="shared" si="20"/>
        <v>1.1216775615991057</v>
      </c>
      <c r="DL111" s="93">
        <f t="shared" si="21"/>
        <v>0.94778939893352609</v>
      </c>
      <c r="DM111" s="93">
        <f t="shared" si="22"/>
        <v>1.2947271675944001</v>
      </c>
    </row>
    <row r="112" spans="1:117" ht="21" customHeight="1" x14ac:dyDescent="0.35">
      <c r="A112" s="58">
        <v>40</v>
      </c>
      <c r="B112" s="45">
        <v>23</v>
      </c>
      <c r="C112" s="68" t="s">
        <v>914</v>
      </c>
      <c r="D112" s="45" t="str">
        <f t="shared" si="12"/>
        <v>Hwang, S. W. et al (2009)</v>
      </c>
      <c r="E112" s="93" t="s">
        <v>389</v>
      </c>
      <c r="F112" s="93" t="s">
        <v>882</v>
      </c>
      <c r="G112" s="93">
        <v>2009</v>
      </c>
      <c r="H112" s="93" t="s">
        <v>365</v>
      </c>
      <c r="I112" s="93">
        <v>12</v>
      </c>
      <c r="J112" s="93" t="s">
        <v>883</v>
      </c>
      <c r="K112" s="93" t="s">
        <v>95</v>
      </c>
      <c r="L112" s="93" t="s">
        <v>65</v>
      </c>
      <c r="M112" s="93" t="s">
        <v>96</v>
      </c>
      <c r="N112" s="93" t="s">
        <v>97</v>
      </c>
      <c r="O112" s="93" t="s">
        <v>390</v>
      </c>
      <c r="P112" s="93" t="s">
        <v>119</v>
      </c>
      <c r="Q112" s="93" t="s">
        <v>391</v>
      </c>
      <c r="R112" s="93" t="s">
        <v>916</v>
      </c>
      <c r="S112" s="93">
        <v>999</v>
      </c>
      <c r="T112" s="93" t="s">
        <v>102</v>
      </c>
      <c r="U112" s="93" t="s">
        <v>102</v>
      </c>
      <c r="V112" s="93" t="s">
        <v>392</v>
      </c>
      <c r="W112" s="93" t="s">
        <v>75</v>
      </c>
      <c r="X112" s="93" t="s">
        <v>76</v>
      </c>
      <c r="Y112" s="93" t="s">
        <v>76</v>
      </c>
      <c r="Z112" s="93" t="s">
        <v>393</v>
      </c>
      <c r="AA112" s="93" t="s">
        <v>106</v>
      </c>
      <c r="AB112" s="93" t="s">
        <v>106</v>
      </c>
      <c r="AC112" s="93">
        <v>1991</v>
      </c>
      <c r="AD112" s="93" t="s">
        <v>1016</v>
      </c>
      <c r="AE112" s="93" t="s">
        <v>1017</v>
      </c>
      <c r="AF112" s="93" t="s">
        <v>1018</v>
      </c>
      <c r="AG112" s="93" t="s">
        <v>1018</v>
      </c>
      <c r="AH112" s="93" t="s">
        <v>1019</v>
      </c>
      <c r="AI112" s="93" t="s">
        <v>1020</v>
      </c>
      <c r="AJ112" s="93" t="s">
        <v>1021</v>
      </c>
      <c r="AK112" s="93">
        <v>1</v>
      </c>
      <c r="AL112" s="93">
        <v>70</v>
      </c>
      <c r="AM112" s="93" t="s">
        <v>1022</v>
      </c>
      <c r="AN112" s="93" t="s">
        <v>1023</v>
      </c>
      <c r="AO112" s="93" t="s">
        <v>1024</v>
      </c>
      <c r="AU112" s="93">
        <f t="shared" si="13"/>
        <v>0</v>
      </c>
      <c r="AV112" s="93" t="s">
        <v>891</v>
      </c>
      <c r="AW112" s="14" t="e">
        <f t="shared" si="14"/>
        <v>#DIV/0!</v>
      </c>
      <c r="AX112" s="14" t="e">
        <f t="shared" si="15"/>
        <v>#DIV/0!</v>
      </c>
      <c r="AY112" s="14" t="e">
        <f t="shared" si="16"/>
        <v>#DIV/0!</v>
      </c>
      <c r="AZ112" s="93" t="e">
        <f t="shared" si="17"/>
        <v>#DIV/0!</v>
      </c>
      <c r="BA112" s="93" t="s">
        <v>1025</v>
      </c>
      <c r="BB112" s="93" t="s">
        <v>911</v>
      </c>
      <c r="BC112" s="93" t="s">
        <v>1026</v>
      </c>
      <c r="BD112" s="93" t="s">
        <v>1027</v>
      </c>
      <c r="BE112" s="93" t="s">
        <v>1323</v>
      </c>
      <c r="BG112" s="94" t="s">
        <v>1704</v>
      </c>
      <c r="BP112" s="93">
        <v>1</v>
      </c>
      <c r="CG112" s="95"/>
      <c r="CS112" s="93" t="s">
        <v>159</v>
      </c>
      <c r="CT112" s="93">
        <v>1.43</v>
      </c>
      <c r="CU112" s="93">
        <v>0.79</v>
      </c>
      <c r="CV112" s="93">
        <v>2.58</v>
      </c>
      <c r="CW112" s="93" t="s">
        <v>158</v>
      </c>
      <c r="CX112" s="45" t="s">
        <v>82</v>
      </c>
      <c r="CY112" s="93" t="s">
        <v>159</v>
      </c>
      <c r="CZ112" s="45">
        <v>1.43</v>
      </c>
      <c r="DA112" s="45">
        <v>0.79</v>
      </c>
      <c r="DB112" s="45">
        <v>2.58</v>
      </c>
      <c r="DC112" s="69" t="s">
        <v>158</v>
      </c>
      <c r="DE112" s="49">
        <v>1.43</v>
      </c>
      <c r="DF112" s="49">
        <v>0.79</v>
      </c>
      <c r="DG112" s="49">
        <v>2.58</v>
      </c>
      <c r="DI112" s="66">
        <f t="shared" si="18"/>
        <v>0.6399999999999999</v>
      </c>
      <c r="DJ112" s="45">
        <f t="shared" si="19"/>
        <v>1.1500000000000001</v>
      </c>
      <c r="DK112" s="45">
        <f t="shared" si="20"/>
        <v>0.35767444427181588</v>
      </c>
      <c r="DL112" s="93">
        <f t="shared" si="21"/>
        <v>-0.23572233352106983</v>
      </c>
      <c r="DM112" s="93">
        <f t="shared" si="22"/>
        <v>0.94778939893352609</v>
      </c>
    </row>
    <row r="113" spans="1:117" ht="21" customHeight="1" x14ac:dyDescent="0.35">
      <c r="A113" s="58">
        <v>40</v>
      </c>
      <c r="B113" s="45">
        <v>24</v>
      </c>
      <c r="C113" s="68" t="s">
        <v>914</v>
      </c>
      <c r="D113" s="45" t="str">
        <f t="shared" si="12"/>
        <v>Hwang, S. W. et al (2009)</v>
      </c>
      <c r="E113" s="93" t="s">
        <v>389</v>
      </c>
      <c r="F113" s="93" t="s">
        <v>882</v>
      </c>
      <c r="G113" s="93">
        <v>2009</v>
      </c>
      <c r="H113" s="93" t="s">
        <v>365</v>
      </c>
      <c r="I113" s="93">
        <v>12</v>
      </c>
      <c r="J113" s="93" t="s">
        <v>883</v>
      </c>
      <c r="K113" s="93" t="s">
        <v>95</v>
      </c>
      <c r="L113" s="93" t="s">
        <v>65</v>
      </c>
      <c r="M113" s="93" t="s">
        <v>96</v>
      </c>
      <c r="N113" s="93" t="s">
        <v>97</v>
      </c>
      <c r="O113" s="93" t="s">
        <v>390</v>
      </c>
      <c r="P113" s="93" t="s">
        <v>119</v>
      </c>
      <c r="Q113" s="93" t="s">
        <v>391</v>
      </c>
      <c r="R113" s="93" t="s">
        <v>916</v>
      </c>
      <c r="S113" s="93">
        <v>999</v>
      </c>
      <c r="T113" s="93" t="s">
        <v>102</v>
      </c>
      <c r="U113" s="93" t="s">
        <v>102</v>
      </c>
      <c r="V113" s="93" t="s">
        <v>392</v>
      </c>
      <c r="W113" s="93" t="s">
        <v>75</v>
      </c>
      <c r="X113" s="93" t="s">
        <v>76</v>
      </c>
      <c r="Y113" s="93" t="s">
        <v>76</v>
      </c>
      <c r="Z113" s="93" t="s">
        <v>393</v>
      </c>
      <c r="AA113" s="93" t="s">
        <v>106</v>
      </c>
      <c r="AB113" s="93" t="s">
        <v>106</v>
      </c>
      <c r="AC113" s="93">
        <v>1991</v>
      </c>
      <c r="AD113" s="93" t="s">
        <v>1016</v>
      </c>
      <c r="AE113" s="93" t="s">
        <v>1017</v>
      </c>
      <c r="AF113" s="93" t="s">
        <v>1018</v>
      </c>
      <c r="AG113" s="93" t="s">
        <v>1018</v>
      </c>
      <c r="AH113" s="93" t="s">
        <v>1019</v>
      </c>
      <c r="AI113" s="93" t="s">
        <v>1020</v>
      </c>
      <c r="AJ113" s="93" t="s">
        <v>1021</v>
      </c>
      <c r="AK113" s="93">
        <v>1</v>
      </c>
      <c r="AL113" s="93">
        <v>70</v>
      </c>
      <c r="AM113" s="93" t="s">
        <v>1022</v>
      </c>
      <c r="AN113" s="93" t="s">
        <v>1023</v>
      </c>
      <c r="AO113" s="93" t="s">
        <v>1024</v>
      </c>
      <c r="AU113" s="93">
        <f t="shared" si="13"/>
        <v>0</v>
      </c>
      <c r="AV113" s="93" t="s">
        <v>891</v>
      </c>
      <c r="AW113" s="14" t="e">
        <f t="shared" si="14"/>
        <v>#DIV/0!</v>
      </c>
      <c r="AX113" s="14" t="e">
        <f t="shared" si="15"/>
        <v>#DIV/0!</v>
      </c>
      <c r="AY113" s="14" t="e">
        <f t="shared" si="16"/>
        <v>#DIV/0!</v>
      </c>
      <c r="AZ113" s="93" t="e">
        <f t="shared" si="17"/>
        <v>#DIV/0!</v>
      </c>
      <c r="BA113" s="93" t="s">
        <v>1025</v>
      </c>
      <c r="BB113" s="93" t="s">
        <v>911</v>
      </c>
      <c r="BC113" s="93" t="s">
        <v>1026</v>
      </c>
      <c r="BD113" s="93" t="s">
        <v>1027</v>
      </c>
      <c r="BE113" s="93" t="s">
        <v>1324</v>
      </c>
      <c r="BG113" s="94" t="s">
        <v>1704</v>
      </c>
      <c r="BP113" s="93">
        <v>1</v>
      </c>
      <c r="CG113" s="95"/>
      <c r="CS113" s="93" t="s">
        <v>159</v>
      </c>
      <c r="CT113" s="93">
        <v>1.51</v>
      </c>
      <c r="CU113" s="93">
        <v>1.01</v>
      </c>
      <c r="CV113" s="93">
        <v>2.2599999999999998</v>
      </c>
      <c r="CW113" s="93" t="s">
        <v>158</v>
      </c>
      <c r="CX113" s="45" t="s">
        <v>82</v>
      </c>
      <c r="CY113" s="93" t="s">
        <v>159</v>
      </c>
      <c r="CZ113" s="45">
        <v>1.51</v>
      </c>
      <c r="DA113" s="45">
        <v>1.01</v>
      </c>
      <c r="DB113" s="45">
        <v>2.2599999999999998</v>
      </c>
      <c r="DC113" s="69" t="s">
        <v>158</v>
      </c>
      <c r="DE113" s="49">
        <v>1.51</v>
      </c>
      <c r="DF113" s="49">
        <v>1.01</v>
      </c>
      <c r="DG113" s="49">
        <v>2.2599999999999998</v>
      </c>
      <c r="DI113" s="66">
        <f t="shared" si="18"/>
        <v>0.5</v>
      </c>
      <c r="DJ113" s="45">
        <f t="shared" si="19"/>
        <v>0.74999999999999978</v>
      </c>
      <c r="DK113" s="45">
        <f t="shared" si="20"/>
        <v>0.41210965082683298</v>
      </c>
      <c r="DL113" s="93">
        <f t="shared" si="21"/>
        <v>9.950330853168092E-3</v>
      </c>
      <c r="DM113" s="93">
        <f t="shared" si="22"/>
        <v>0.81536481328419441</v>
      </c>
    </row>
    <row r="114" spans="1:117" ht="21" customHeight="1" x14ac:dyDescent="0.35">
      <c r="A114" s="58">
        <v>40</v>
      </c>
      <c r="B114" s="45">
        <v>3</v>
      </c>
      <c r="C114" s="68" t="s">
        <v>914</v>
      </c>
      <c r="D114" s="45" t="str">
        <f t="shared" si="12"/>
        <v>Hwang, S. W. et al (2009)</v>
      </c>
      <c r="E114" s="93" t="s">
        <v>389</v>
      </c>
      <c r="F114" s="93" t="s">
        <v>882</v>
      </c>
      <c r="G114" s="93">
        <v>2009</v>
      </c>
      <c r="H114" s="93" t="s">
        <v>365</v>
      </c>
      <c r="I114" s="93">
        <v>12</v>
      </c>
      <c r="J114" s="93" t="s">
        <v>883</v>
      </c>
      <c r="K114" s="93" t="s">
        <v>95</v>
      </c>
      <c r="L114" s="93" t="s">
        <v>65</v>
      </c>
      <c r="M114" s="93" t="s">
        <v>96</v>
      </c>
      <c r="N114" s="93" t="s">
        <v>97</v>
      </c>
      <c r="O114" s="93" t="s">
        <v>390</v>
      </c>
      <c r="P114" s="93" t="s">
        <v>119</v>
      </c>
      <c r="Q114" s="93" t="s">
        <v>391</v>
      </c>
      <c r="R114" s="93" t="s">
        <v>916</v>
      </c>
      <c r="S114" s="93">
        <v>999</v>
      </c>
      <c r="T114" s="93" t="s">
        <v>102</v>
      </c>
      <c r="U114" s="93" t="s">
        <v>102</v>
      </c>
      <c r="V114" s="93" t="s">
        <v>392</v>
      </c>
      <c r="W114" s="93" t="s">
        <v>75</v>
      </c>
      <c r="X114" s="93" t="s">
        <v>76</v>
      </c>
      <c r="Y114" s="93" t="s">
        <v>76</v>
      </c>
      <c r="Z114" s="93" t="s">
        <v>393</v>
      </c>
      <c r="AA114" s="93" t="s">
        <v>106</v>
      </c>
      <c r="AB114" s="93" t="s">
        <v>106</v>
      </c>
      <c r="AC114" s="93">
        <v>1991</v>
      </c>
      <c r="AD114" s="93" t="s">
        <v>1016</v>
      </c>
      <c r="AE114" s="93" t="s">
        <v>1017</v>
      </c>
      <c r="AF114" s="93" t="s">
        <v>1018</v>
      </c>
      <c r="AG114" s="93" t="s">
        <v>1018</v>
      </c>
      <c r="AH114" s="93" t="s">
        <v>1019</v>
      </c>
      <c r="AI114" s="93" t="s">
        <v>1020</v>
      </c>
      <c r="AJ114" s="93" t="s">
        <v>1021</v>
      </c>
      <c r="AK114" s="93">
        <v>1</v>
      </c>
      <c r="AL114" s="93">
        <v>70</v>
      </c>
      <c r="AM114" s="93" t="s">
        <v>1022</v>
      </c>
      <c r="AN114" s="93" t="s">
        <v>1023</v>
      </c>
      <c r="AO114" s="93" t="s">
        <v>1024</v>
      </c>
      <c r="AU114" s="93">
        <f t="shared" si="13"/>
        <v>0</v>
      </c>
      <c r="AV114" s="93" t="s">
        <v>891</v>
      </c>
      <c r="AW114" s="14" t="e">
        <f t="shared" si="14"/>
        <v>#DIV/0!</v>
      </c>
      <c r="AX114" s="14" t="e">
        <f t="shared" si="15"/>
        <v>#DIV/0!</v>
      </c>
      <c r="AY114" s="14" t="e">
        <f t="shared" si="16"/>
        <v>#DIV/0!</v>
      </c>
      <c r="AZ114" s="93" t="e">
        <f t="shared" si="17"/>
        <v>#DIV/0!</v>
      </c>
      <c r="BA114" s="93" t="s">
        <v>1025</v>
      </c>
      <c r="BB114" s="93" t="s">
        <v>911</v>
      </c>
      <c r="BC114" s="93" t="s">
        <v>1026</v>
      </c>
      <c r="BD114" s="93" t="s">
        <v>1027</v>
      </c>
      <c r="BE114" s="93" t="s">
        <v>1200</v>
      </c>
      <c r="BG114" s="94" t="s">
        <v>1656</v>
      </c>
      <c r="BP114" s="93">
        <v>1</v>
      </c>
      <c r="CG114" s="95"/>
      <c r="CS114" s="93" t="s">
        <v>159</v>
      </c>
      <c r="CT114" s="93">
        <v>1.63</v>
      </c>
      <c r="CU114" s="93">
        <v>0.72</v>
      </c>
      <c r="CV114" s="93">
        <v>3.65</v>
      </c>
      <c r="CW114" s="93" t="s">
        <v>158</v>
      </c>
      <c r="CX114" s="45" t="s">
        <v>82</v>
      </c>
      <c r="CY114" s="93" t="s">
        <v>159</v>
      </c>
      <c r="CZ114" s="45">
        <v>1.63</v>
      </c>
      <c r="DA114" s="45">
        <v>0.72</v>
      </c>
      <c r="DB114" s="45">
        <v>3.65</v>
      </c>
      <c r="DC114" s="69" t="s">
        <v>158</v>
      </c>
      <c r="DE114" s="49">
        <v>1.63</v>
      </c>
      <c r="DF114" s="49">
        <v>0.72</v>
      </c>
      <c r="DG114" s="49">
        <v>3.65</v>
      </c>
      <c r="DI114" s="66">
        <f t="shared" si="18"/>
        <v>0.90999999999999992</v>
      </c>
      <c r="DJ114" s="45">
        <f t="shared" si="19"/>
        <v>2.02</v>
      </c>
      <c r="DK114" s="45">
        <f t="shared" si="20"/>
        <v>0.48858001481867092</v>
      </c>
      <c r="DL114" s="93">
        <f t="shared" si="21"/>
        <v>-0.3285040669720361</v>
      </c>
      <c r="DM114" s="93">
        <f t="shared" si="22"/>
        <v>1.2947271675944001</v>
      </c>
    </row>
    <row r="115" spans="1:117" ht="21" customHeight="1" x14ac:dyDescent="0.35">
      <c r="A115" s="58">
        <v>40</v>
      </c>
      <c r="B115" s="45">
        <v>4</v>
      </c>
      <c r="C115" s="68" t="s">
        <v>914</v>
      </c>
      <c r="D115" s="45" t="str">
        <f t="shared" si="12"/>
        <v>Hwang, S. W. et al (2009)</v>
      </c>
      <c r="E115" s="93" t="s">
        <v>389</v>
      </c>
      <c r="F115" s="93" t="s">
        <v>882</v>
      </c>
      <c r="G115" s="93">
        <v>2009</v>
      </c>
      <c r="H115" s="93" t="s">
        <v>365</v>
      </c>
      <c r="I115" s="93">
        <v>12</v>
      </c>
      <c r="J115" s="93" t="s">
        <v>883</v>
      </c>
      <c r="K115" s="93" t="s">
        <v>95</v>
      </c>
      <c r="L115" s="93" t="s">
        <v>65</v>
      </c>
      <c r="M115" s="93" t="s">
        <v>96</v>
      </c>
      <c r="N115" s="93" t="s">
        <v>97</v>
      </c>
      <c r="O115" s="93" t="s">
        <v>390</v>
      </c>
      <c r="P115" s="93" t="s">
        <v>119</v>
      </c>
      <c r="Q115" s="93" t="s">
        <v>391</v>
      </c>
      <c r="R115" s="93" t="s">
        <v>916</v>
      </c>
      <c r="S115" s="93">
        <v>999</v>
      </c>
      <c r="T115" s="93" t="s">
        <v>102</v>
      </c>
      <c r="U115" s="93" t="s">
        <v>102</v>
      </c>
      <c r="V115" s="93" t="s">
        <v>392</v>
      </c>
      <c r="W115" s="93" t="s">
        <v>75</v>
      </c>
      <c r="X115" s="93" t="s">
        <v>76</v>
      </c>
      <c r="Y115" s="93" t="s">
        <v>76</v>
      </c>
      <c r="Z115" s="93" t="s">
        <v>393</v>
      </c>
      <c r="AA115" s="93" t="s">
        <v>106</v>
      </c>
      <c r="AB115" s="93" t="s">
        <v>106</v>
      </c>
      <c r="AC115" s="93">
        <v>1991</v>
      </c>
      <c r="AD115" s="93" t="s">
        <v>1016</v>
      </c>
      <c r="AE115" s="93" t="s">
        <v>1017</v>
      </c>
      <c r="AF115" s="93" t="s">
        <v>1018</v>
      </c>
      <c r="AG115" s="93" t="s">
        <v>1018</v>
      </c>
      <c r="AH115" s="93" t="s">
        <v>1019</v>
      </c>
      <c r="AI115" s="93" t="s">
        <v>1020</v>
      </c>
      <c r="AJ115" s="93" t="s">
        <v>1021</v>
      </c>
      <c r="AK115" s="93">
        <v>1</v>
      </c>
      <c r="AL115" s="93">
        <v>70</v>
      </c>
      <c r="AM115" s="93" t="s">
        <v>1022</v>
      </c>
      <c r="AN115" s="93" t="s">
        <v>1023</v>
      </c>
      <c r="AO115" s="93" t="s">
        <v>1024</v>
      </c>
      <c r="AU115" s="93">
        <f t="shared" si="13"/>
        <v>0</v>
      </c>
      <c r="AV115" s="93" t="s">
        <v>891</v>
      </c>
      <c r="AW115" s="14" t="e">
        <f t="shared" si="14"/>
        <v>#DIV/0!</v>
      </c>
      <c r="AX115" s="14" t="e">
        <f t="shared" si="15"/>
        <v>#DIV/0!</v>
      </c>
      <c r="AY115" s="14" t="e">
        <f t="shared" si="16"/>
        <v>#DIV/0!</v>
      </c>
      <c r="AZ115" s="93" t="e">
        <f t="shared" si="17"/>
        <v>#DIV/0!</v>
      </c>
      <c r="BA115" s="93" t="s">
        <v>1025</v>
      </c>
      <c r="BB115" s="93" t="s">
        <v>911</v>
      </c>
      <c r="BC115" s="93" t="s">
        <v>1026</v>
      </c>
      <c r="BD115" s="93" t="s">
        <v>1027</v>
      </c>
      <c r="BE115" s="93" t="s">
        <v>1201</v>
      </c>
      <c r="BG115" s="94" t="s">
        <v>1656</v>
      </c>
      <c r="BP115" s="93">
        <v>1</v>
      </c>
      <c r="CG115" s="95"/>
      <c r="CS115" s="93" t="s">
        <v>159</v>
      </c>
      <c r="CT115" s="93">
        <v>2.52</v>
      </c>
      <c r="CU115" s="93">
        <v>1.29</v>
      </c>
      <c r="CV115" s="93">
        <v>4.9400000000000004</v>
      </c>
      <c r="CW115" s="93" t="s">
        <v>158</v>
      </c>
      <c r="CX115" s="45" t="s">
        <v>82</v>
      </c>
      <c r="CY115" s="93" t="s">
        <v>159</v>
      </c>
      <c r="CZ115" s="45">
        <v>2.52</v>
      </c>
      <c r="DA115" s="45">
        <v>1.29</v>
      </c>
      <c r="DB115" s="45">
        <v>4.9400000000000004</v>
      </c>
      <c r="DC115" s="69" t="s">
        <v>158</v>
      </c>
      <c r="DE115" s="49">
        <v>2.52</v>
      </c>
      <c r="DF115" s="49">
        <v>1.29</v>
      </c>
      <c r="DG115" s="49">
        <v>4.9400000000000004</v>
      </c>
      <c r="DI115" s="66">
        <f t="shared" si="18"/>
        <v>1.23</v>
      </c>
      <c r="DJ115" s="45">
        <f t="shared" si="19"/>
        <v>2.4200000000000004</v>
      </c>
      <c r="DK115" s="45">
        <f t="shared" si="20"/>
        <v>0.9242589015233319</v>
      </c>
      <c r="DL115" s="93">
        <f t="shared" si="21"/>
        <v>0.25464221837358075</v>
      </c>
      <c r="DM115" s="93">
        <f t="shared" si="22"/>
        <v>1.5973653311998313</v>
      </c>
    </row>
    <row r="116" spans="1:117" ht="21" customHeight="1" x14ac:dyDescent="0.35">
      <c r="A116" s="58">
        <v>40</v>
      </c>
      <c r="B116" s="45">
        <v>7</v>
      </c>
      <c r="C116" s="68" t="s">
        <v>914</v>
      </c>
      <c r="D116" s="45" t="str">
        <f t="shared" si="12"/>
        <v>Hwang, S. W. et al (2009)</v>
      </c>
      <c r="E116" s="93" t="s">
        <v>389</v>
      </c>
      <c r="F116" s="93" t="s">
        <v>882</v>
      </c>
      <c r="G116" s="93">
        <v>2009</v>
      </c>
      <c r="H116" s="93" t="s">
        <v>365</v>
      </c>
      <c r="I116" s="93">
        <v>12</v>
      </c>
      <c r="J116" s="93" t="s">
        <v>883</v>
      </c>
      <c r="K116" s="93" t="s">
        <v>95</v>
      </c>
      <c r="L116" s="93" t="s">
        <v>65</v>
      </c>
      <c r="M116" s="93" t="s">
        <v>96</v>
      </c>
      <c r="N116" s="93" t="s">
        <v>97</v>
      </c>
      <c r="O116" s="93" t="s">
        <v>390</v>
      </c>
      <c r="P116" s="93" t="s">
        <v>119</v>
      </c>
      <c r="Q116" s="93" t="s">
        <v>391</v>
      </c>
      <c r="R116" s="93" t="s">
        <v>916</v>
      </c>
      <c r="S116" s="93">
        <v>999</v>
      </c>
      <c r="T116" s="93" t="s">
        <v>102</v>
      </c>
      <c r="U116" s="93" t="s">
        <v>102</v>
      </c>
      <c r="V116" s="93" t="s">
        <v>392</v>
      </c>
      <c r="W116" s="93" t="s">
        <v>75</v>
      </c>
      <c r="X116" s="93" t="s">
        <v>76</v>
      </c>
      <c r="Y116" s="93" t="s">
        <v>76</v>
      </c>
      <c r="Z116" s="93" t="s">
        <v>393</v>
      </c>
      <c r="AA116" s="93" t="s">
        <v>106</v>
      </c>
      <c r="AB116" s="93" t="s">
        <v>106</v>
      </c>
      <c r="AC116" s="93">
        <v>1991</v>
      </c>
      <c r="AD116" s="93" t="s">
        <v>1016</v>
      </c>
      <c r="AE116" s="93" t="s">
        <v>1017</v>
      </c>
      <c r="AF116" s="93" t="s">
        <v>1018</v>
      </c>
      <c r="AG116" s="93" t="s">
        <v>1018</v>
      </c>
      <c r="AH116" s="93" t="s">
        <v>1019</v>
      </c>
      <c r="AI116" s="93" t="s">
        <v>1020</v>
      </c>
      <c r="AJ116" s="93" t="s">
        <v>1021</v>
      </c>
      <c r="AK116" s="93">
        <v>1</v>
      </c>
      <c r="AL116" s="93">
        <v>70</v>
      </c>
      <c r="AM116" s="93" t="s">
        <v>1022</v>
      </c>
      <c r="AN116" s="93" t="s">
        <v>1023</v>
      </c>
      <c r="AO116" s="93" t="s">
        <v>1024</v>
      </c>
      <c r="AU116" s="93">
        <f t="shared" si="13"/>
        <v>0</v>
      </c>
      <c r="AV116" s="93" t="s">
        <v>891</v>
      </c>
      <c r="AW116" s="14" t="e">
        <f t="shared" si="14"/>
        <v>#DIV/0!</v>
      </c>
      <c r="AX116" s="14" t="e">
        <f t="shared" si="15"/>
        <v>#DIV/0!</v>
      </c>
      <c r="AY116" s="14" t="e">
        <f t="shared" si="16"/>
        <v>#DIV/0!</v>
      </c>
      <c r="AZ116" s="93" t="e">
        <f t="shared" si="17"/>
        <v>#DIV/0!</v>
      </c>
      <c r="BA116" s="93" t="s">
        <v>1025</v>
      </c>
      <c r="BB116" s="93" t="s">
        <v>911</v>
      </c>
      <c r="BC116" s="93" t="s">
        <v>1026</v>
      </c>
      <c r="BD116" s="93" t="s">
        <v>1027</v>
      </c>
      <c r="BE116" s="93" t="s">
        <v>1327</v>
      </c>
      <c r="BG116" s="94" t="s">
        <v>1698</v>
      </c>
      <c r="BP116" s="93">
        <v>1</v>
      </c>
      <c r="CG116" s="95"/>
      <c r="CS116" s="93" t="s">
        <v>159</v>
      </c>
      <c r="CT116" s="93">
        <v>2.2400000000000002</v>
      </c>
      <c r="CU116" s="93">
        <v>1.52</v>
      </c>
      <c r="CV116" s="93">
        <v>3.29</v>
      </c>
      <c r="CW116" s="93" t="s">
        <v>158</v>
      </c>
      <c r="CX116" s="45" t="s">
        <v>82</v>
      </c>
      <c r="CY116" s="93" t="s">
        <v>159</v>
      </c>
      <c r="CZ116" s="45">
        <v>2.2400000000000002</v>
      </c>
      <c r="DA116" s="45">
        <v>1.52</v>
      </c>
      <c r="DB116" s="45">
        <v>3.29</v>
      </c>
      <c r="DC116" s="69" t="s">
        <v>158</v>
      </c>
      <c r="DE116" s="49">
        <v>2.2400000000000002</v>
      </c>
      <c r="DF116" s="49">
        <v>1.52</v>
      </c>
      <c r="DG116" s="49">
        <v>3.29</v>
      </c>
      <c r="DH116" s="45">
        <v>3.29</v>
      </c>
      <c r="DI116" s="66">
        <f t="shared" si="18"/>
        <v>0.7200000000000002</v>
      </c>
      <c r="DJ116" s="45">
        <f t="shared" si="19"/>
        <v>1.0499999999999998</v>
      </c>
      <c r="DK116" s="45">
        <f t="shared" si="20"/>
        <v>0.80647586586694853</v>
      </c>
      <c r="DL116" s="93">
        <f t="shared" si="21"/>
        <v>0.41871033485818504</v>
      </c>
      <c r="DM116" s="93">
        <f t="shared" si="22"/>
        <v>1.1908875647772805</v>
      </c>
    </row>
    <row r="117" spans="1:117" ht="21" customHeight="1" x14ac:dyDescent="0.35">
      <c r="A117" s="58">
        <v>40</v>
      </c>
      <c r="B117" s="45">
        <v>8</v>
      </c>
      <c r="C117" s="68" t="s">
        <v>914</v>
      </c>
      <c r="D117" s="45" t="str">
        <f t="shared" si="12"/>
        <v>Hwang, S. W. et al (2009)</v>
      </c>
      <c r="E117" s="93" t="s">
        <v>389</v>
      </c>
      <c r="F117" s="93" t="s">
        <v>882</v>
      </c>
      <c r="G117" s="93">
        <v>2009</v>
      </c>
      <c r="H117" s="93" t="s">
        <v>365</v>
      </c>
      <c r="I117" s="93">
        <v>12</v>
      </c>
      <c r="J117" s="93" t="s">
        <v>883</v>
      </c>
      <c r="K117" s="93" t="s">
        <v>95</v>
      </c>
      <c r="L117" s="93" t="s">
        <v>65</v>
      </c>
      <c r="M117" s="93" t="s">
        <v>96</v>
      </c>
      <c r="N117" s="93" t="s">
        <v>97</v>
      </c>
      <c r="O117" s="93" t="s">
        <v>390</v>
      </c>
      <c r="P117" s="93" t="s">
        <v>119</v>
      </c>
      <c r="Q117" s="93" t="s">
        <v>391</v>
      </c>
      <c r="R117" s="93" t="s">
        <v>916</v>
      </c>
      <c r="S117" s="93">
        <v>999</v>
      </c>
      <c r="T117" s="93" t="s">
        <v>102</v>
      </c>
      <c r="U117" s="93" t="s">
        <v>102</v>
      </c>
      <c r="V117" s="93" t="s">
        <v>392</v>
      </c>
      <c r="W117" s="93" t="s">
        <v>75</v>
      </c>
      <c r="X117" s="93" t="s">
        <v>76</v>
      </c>
      <c r="Y117" s="93" t="s">
        <v>76</v>
      </c>
      <c r="Z117" s="93" t="s">
        <v>393</v>
      </c>
      <c r="AA117" s="93" t="s">
        <v>106</v>
      </c>
      <c r="AB117" s="93" t="s">
        <v>106</v>
      </c>
      <c r="AC117" s="93">
        <v>1991</v>
      </c>
      <c r="AD117" s="93" t="s">
        <v>1016</v>
      </c>
      <c r="AE117" s="93" t="s">
        <v>1017</v>
      </c>
      <c r="AF117" s="93" t="s">
        <v>1018</v>
      </c>
      <c r="AG117" s="93" t="s">
        <v>1018</v>
      </c>
      <c r="AH117" s="93" t="s">
        <v>1019</v>
      </c>
      <c r="AI117" s="93" t="s">
        <v>1020</v>
      </c>
      <c r="AJ117" s="93" t="s">
        <v>1021</v>
      </c>
      <c r="AK117" s="93">
        <v>1</v>
      </c>
      <c r="AL117" s="93">
        <v>70</v>
      </c>
      <c r="AM117" s="93" t="s">
        <v>1022</v>
      </c>
      <c r="AN117" s="93" t="s">
        <v>1023</v>
      </c>
      <c r="AO117" s="93" t="s">
        <v>1024</v>
      </c>
      <c r="AU117" s="93">
        <f t="shared" si="13"/>
        <v>0</v>
      </c>
      <c r="AV117" s="93" t="s">
        <v>891</v>
      </c>
      <c r="AW117" s="14" t="e">
        <f t="shared" si="14"/>
        <v>#DIV/0!</v>
      </c>
      <c r="AX117" s="14" t="e">
        <f t="shared" si="15"/>
        <v>#DIV/0!</v>
      </c>
      <c r="AY117" s="14" t="e">
        <f t="shared" si="16"/>
        <v>#DIV/0!</v>
      </c>
      <c r="AZ117" s="93" t="e">
        <f t="shared" si="17"/>
        <v>#DIV/0!</v>
      </c>
      <c r="BA117" s="93" t="s">
        <v>1025</v>
      </c>
      <c r="BB117" s="93" t="s">
        <v>911</v>
      </c>
      <c r="BC117" s="93" t="s">
        <v>1026</v>
      </c>
      <c r="BD117" s="93" t="s">
        <v>1027</v>
      </c>
      <c r="BE117" s="93" t="s">
        <v>1328</v>
      </c>
      <c r="BG117" s="94" t="s">
        <v>1698</v>
      </c>
      <c r="BP117" s="93">
        <v>1</v>
      </c>
      <c r="CG117" s="95"/>
      <c r="CS117" s="93" t="s">
        <v>159</v>
      </c>
      <c r="CT117" s="93">
        <v>1.93</v>
      </c>
      <c r="CU117" s="93">
        <v>1.47</v>
      </c>
      <c r="CV117" s="93">
        <v>2.54</v>
      </c>
      <c r="CW117" s="93" t="s">
        <v>158</v>
      </c>
      <c r="CX117" s="45" t="s">
        <v>82</v>
      </c>
      <c r="CY117" s="93" t="s">
        <v>159</v>
      </c>
      <c r="CZ117" s="45">
        <v>1.93</v>
      </c>
      <c r="DA117" s="45">
        <v>1.47</v>
      </c>
      <c r="DB117" s="45">
        <v>2.54</v>
      </c>
      <c r="DC117" s="69" t="s">
        <v>158</v>
      </c>
      <c r="DE117" s="49">
        <v>1.93</v>
      </c>
      <c r="DF117" s="49">
        <v>1.47</v>
      </c>
      <c r="DG117" s="49">
        <v>2.54</v>
      </c>
      <c r="DI117" s="66">
        <f t="shared" si="18"/>
        <v>0.45999999999999996</v>
      </c>
      <c r="DJ117" s="45">
        <f t="shared" si="19"/>
        <v>0.6100000000000001</v>
      </c>
      <c r="DK117" s="45">
        <f t="shared" si="20"/>
        <v>0.65752000291679413</v>
      </c>
      <c r="DL117" s="93">
        <f t="shared" si="21"/>
        <v>0.38526240079064489</v>
      </c>
      <c r="DM117" s="93">
        <f t="shared" si="22"/>
        <v>0.93216408103044524</v>
      </c>
    </row>
    <row r="118" spans="1:117" ht="21" customHeight="1" x14ac:dyDescent="0.35">
      <c r="A118" s="58">
        <v>40</v>
      </c>
      <c r="B118" s="45">
        <v>13</v>
      </c>
      <c r="C118" s="68" t="s">
        <v>914</v>
      </c>
      <c r="D118" s="45" t="str">
        <f t="shared" si="12"/>
        <v>Hwang, S. W. et al (2009)</v>
      </c>
      <c r="E118" s="93" t="s">
        <v>389</v>
      </c>
      <c r="F118" s="93" t="s">
        <v>882</v>
      </c>
      <c r="G118" s="93">
        <v>2009</v>
      </c>
      <c r="H118" s="93" t="s">
        <v>365</v>
      </c>
      <c r="I118" s="93">
        <v>12</v>
      </c>
      <c r="J118" s="93" t="s">
        <v>883</v>
      </c>
      <c r="K118" s="93" t="s">
        <v>95</v>
      </c>
      <c r="L118" s="93" t="s">
        <v>65</v>
      </c>
      <c r="M118" s="93" t="s">
        <v>96</v>
      </c>
      <c r="N118" s="93" t="s">
        <v>97</v>
      </c>
      <c r="O118" s="93" t="s">
        <v>390</v>
      </c>
      <c r="P118" s="93" t="s">
        <v>119</v>
      </c>
      <c r="Q118" s="93" t="s">
        <v>391</v>
      </c>
      <c r="R118" s="93" t="s">
        <v>916</v>
      </c>
      <c r="S118" s="93">
        <v>999</v>
      </c>
      <c r="T118" s="93" t="s">
        <v>102</v>
      </c>
      <c r="U118" s="93" t="s">
        <v>102</v>
      </c>
      <c r="V118" s="93" t="s">
        <v>392</v>
      </c>
      <c r="W118" s="93" t="s">
        <v>75</v>
      </c>
      <c r="X118" s="93" t="s">
        <v>76</v>
      </c>
      <c r="Y118" s="93" t="s">
        <v>76</v>
      </c>
      <c r="Z118" s="93" t="s">
        <v>393</v>
      </c>
      <c r="AA118" s="93" t="s">
        <v>106</v>
      </c>
      <c r="AB118" s="93" t="s">
        <v>106</v>
      </c>
      <c r="AC118" s="93">
        <v>1991</v>
      </c>
      <c r="AD118" s="93" t="s">
        <v>1016</v>
      </c>
      <c r="AE118" s="93" t="s">
        <v>1017</v>
      </c>
      <c r="AF118" s="93" t="s">
        <v>1018</v>
      </c>
      <c r="AG118" s="93" t="s">
        <v>1018</v>
      </c>
      <c r="AH118" s="93" t="s">
        <v>1019</v>
      </c>
      <c r="AI118" s="93" t="s">
        <v>1020</v>
      </c>
      <c r="AJ118" s="93" t="s">
        <v>1021</v>
      </c>
      <c r="AK118" s="93">
        <v>1</v>
      </c>
      <c r="AL118" s="93">
        <v>70</v>
      </c>
      <c r="AM118" s="93" t="s">
        <v>1022</v>
      </c>
      <c r="AN118" s="93" t="s">
        <v>1023</v>
      </c>
      <c r="AO118" s="93" t="s">
        <v>1024</v>
      </c>
      <c r="AU118" s="93">
        <f t="shared" si="13"/>
        <v>0</v>
      </c>
      <c r="AV118" s="93" t="s">
        <v>891</v>
      </c>
      <c r="AW118" s="14" t="e">
        <f t="shared" si="14"/>
        <v>#DIV/0!</v>
      </c>
      <c r="AX118" s="14" t="e">
        <f t="shared" si="15"/>
        <v>#DIV/0!</v>
      </c>
      <c r="AY118" s="14" t="e">
        <f t="shared" si="16"/>
        <v>#DIV/0!</v>
      </c>
      <c r="AZ118" s="93" t="e">
        <f t="shared" si="17"/>
        <v>#DIV/0!</v>
      </c>
      <c r="BA118" s="93" t="s">
        <v>1025</v>
      </c>
      <c r="BB118" s="93" t="s">
        <v>911</v>
      </c>
      <c r="BC118" s="93" t="s">
        <v>1026</v>
      </c>
      <c r="BD118" s="93" t="s">
        <v>1027</v>
      </c>
      <c r="BE118" s="93" t="s">
        <v>1353</v>
      </c>
      <c r="BG118" s="94" t="s">
        <v>1699</v>
      </c>
      <c r="BP118" s="93">
        <v>1</v>
      </c>
      <c r="CG118" s="95"/>
      <c r="CS118" s="93" t="s">
        <v>159</v>
      </c>
      <c r="CT118" s="93">
        <v>2.39</v>
      </c>
      <c r="CU118" s="93">
        <v>1.7</v>
      </c>
      <c r="CV118" s="93">
        <v>3.38</v>
      </c>
      <c r="CW118" s="93" t="s">
        <v>158</v>
      </c>
      <c r="CX118" s="45" t="s">
        <v>82</v>
      </c>
      <c r="CY118" s="93" t="s">
        <v>159</v>
      </c>
      <c r="CZ118" s="45">
        <v>2.39</v>
      </c>
      <c r="DA118" s="45">
        <v>1.7</v>
      </c>
      <c r="DB118" s="45">
        <v>3.38</v>
      </c>
      <c r="DC118" s="69" t="s">
        <v>158</v>
      </c>
      <c r="DE118" s="49">
        <v>2.39</v>
      </c>
      <c r="DF118" s="49">
        <v>1.7</v>
      </c>
      <c r="DG118" s="49">
        <v>3.38</v>
      </c>
      <c r="DH118" s="45">
        <v>3.38</v>
      </c>
      <c r="DI118" s="66">
        <f t="shared" si="18"/>
        <v>0.69000000000000017</v>
      </c>
      <c r="DJ118" s="45">
        <f t="shared" si="19"/>
        <v>0.98999999999999977</v>
      </c>
      <c r="DK118" s="45">
        <f t="shared" si="20"/>
        <v>0.87129336594341933</v>
      </c>
      <c r="DL118" s="93">
        <f t="shared" si="21"/>
        <v>0.53062825106217038</v>
      </c>
      <c r="DM118" s="93">
        <f t="shared" si="22"/>
        <v>1.2178757094949273</v>
      </c>
    </row>
    <row r="119" spans="1:117" ht="21" customHeight="1" x14ac:dyDescent="0.35">
      <c r="A119" s="58">
        <v>40</v>
      </c>
      <c r="B119" s="45">
        <v>14</v>
      </c>
      <c r="C119" s="68" t="s">
        <v>914</v>
      </c>
      <c r="D119" s="45" t="str">
        <f t="shared" si="12"/>
        <v>Hwang, S. W. et al (2009)</v>
      </c>
      <c r="E119" s="93" t="s">
        <v>389</v>
      </c>
      <c r="F119" s="93" t="s">
        <v>882</v>
      </c>
      <c r="G119" s="93">
        <v>2009</v>
      </c>
      <c r="H119" s="93" t="s">
        <v>365</v>
      </c>
      <c r="I119" s="93">
        <v>12</v>
      </c>
      <c r="J119" s="93" t="s">
        <v>883</v>
      </c>
      <c r="K119" s="93" t="s">
        <v>95</v>
      </c>
      <c r="L119" s="93" t="s">
        <v>65</v>
      </c>
      <c r="M119" s="93" t="s">
        <v>96</v>
      </c>
      <c r="N119" s="93" t="s">
        <v>97</v>
      </c>
      <c r="O119" s="93" t="s">
        <v>390</v>
      </c>
      <c r="P119" s="93" t="s">
        <v>119</v>
      </c>
      <c r="Q119" s="93" t="s">
        <v>391</v>
      </c>
      <c r="R119" s="93" t="s">
        <v>916</v>
      </c>
      <c r="S119" s="93">
        <v>999</v>
      </c>
      <c r="T119" s="93" t="s">
        <v>102</v>
      </c>
      <c r="U119" s="93" t="s">
        <v>102</v>
      </c>
      <c r="V119" s="93" t="s">
        <v>392</v>
      </c>
      <c r="W119" s="93" t="s">
        <v>75</v>
      </c>
      <c r="X119" s="93" t="s">
        <v>76</v>
      </c>
      <c r="Y119" s="93" t="s">
        <v>76</v>
      </c>
      <c r="Z119" s="93" t="s">
        <v>393</v>
      </c>
      <c r="AA119" s="93" t="s">
        <v>106</v>
      </c>
      <c r="AB119" s="93" t="s">
        <v>106</v>
      </c>
      <c r="AC119" s="93">
        <v>1991</v>
      </c>
      <c r="AD119" s="93" t="s">
        <v>1016</v>
      </c>
      <c r="AE119" s="93" t="s">
        <v>1017</v>
      </c>
      <c r="AF119" s="93" t="s">
        <v>1018</v>
      </c>
      <c r="AG119" s="93" t="s">
        <v>1018</v>
      </c>
      <c r="AH119" s="93" t="s">
        <v>1019</v>
      </c>
      <c r="AI119" s="93" t="s">
        <v>1020</v>
      </c>
      <c r="AJ119" s="93" t="s">
        <v>1021</v>
      </c>
      <c r="AK119" s="93">
        <v>1</v>
      </c>
      <c r="AL119" s="93">
        <v>70</v>
      </c>
      <c r="AM119" s="93" t="s">
        <v>1022</v>
      </c>
      <c r="AN119" s="93" t="s">
        <v>1023</v>
      </c>
      <c r="AO119" s="93" t="s">
        <v>1024</v>
      </c>
      <c r="AU119" s="93">
        <f t="shared" si="13"/>
        <v>0</v>
      </c>
      <c r="AV119" s="93" t="s">
        <v>891</v>
      </c>
      <c r="AW119" s="14" t="e">
        <f t="shared" si="14"/>
        <v>#DIV/0!</v>
      </c>
      <c r="AX119" s="14" t="e">
        <f t="shared" si="15"/>
        <v>#DIV/0!</v>
      </c>
      <c r="AY119" s="14" t="e">
        <f t="shared" si="16"/>
        <v>#DIV/0!</v>
      </c>
      <c r="AZ119" s="93" t="e">
        <f t="shared" si="17"/>
        <v>#DIV/0!</v>
      </c>
      <c r="BA119" s="93" t="s">
        <v>1025</v>
      </c>
      <c r="BB119" s="93" t="s">
        <v>911</v>
      </c>
      <c r="BC119" s="93" t="s">
        <v>1026</v>
      </c>
      <c r="BD119" s="93" t="s">
        <v>1027</v>
      </c>
      <c r="BE119" s="93" t="s">
        <v>1354</v>
      </c>
      <c r="BG119" s="94" t="s">
        <v>1699</v>
      </c>
      <c r="BP119" s="93">
        <v>1</v>
      </c>
      <c r="CG119" s="95"/>
      <c r="CS119" s="93" t="s">
        <v>159</v>
      </c>
      <c r="CT119" s="93">
        <v>2.0099999999999998</v>
      </c>
      <c r="CU119" s="93">
        <v>1.58</v>
      </c>
      <c r="CV119" s="93">
        <v>2.56</v>
      </c>
      <c r="CW119" s="93" t="s">
        <v>158</v>
      </c>
      <c r="CX119" s="45" t="s">
        <v>82</v>
      </c>
      <c r="CY119" s="93" t="s">
        <v>159</v>
      </c>
      <c r="CZ119" s="45">
        <v>2.0099999999999998</v>
      </c>
      <c r="DA119" s="45">
        <v>1.58</v>
      </c>
      <c r="DB119" s="45">
        <v>2.56</v>
      </c>
      <c r="DC119" s="69" t="s">
        <v>158</v>
      </c>
      <c r="DE119" s="49">
        <v>2.0099999999999998</v>
      </c>
      <c r="DF119" s="49">
        <v>1.58</v>
      </c>
      <c r="DG119" s="49">
        <v>2.56</v>
      </c>
      <c r="DI119" s="66">
        <f t="shared" si="18"/>
        <v>0.42999999999999972</v>
      </c>
      <c r="DJ119" s="45">
        <f t="shared" si="19"/>
        <v>0.55000000000000027</v>
      </c>
      <c r="DK119" s="45">
        <f t="shared" si="20"/>
        <v>0.69813472207098426</v>
      </c>
      <c r="DL119" s="93">
        <f t="shared" si="21"/>
        <v>0.45742484703887548</v>
      </c>
      <c r="DM119" s="93">
        <f t="shared" si="22"/>
        <v>0.94000725849147115</v>
      </c>
    </row>
    <row r="120" spans="1:117" ht="21" customHeight="1" x14ac:dyDescent="0.35">
      <c r="A120" s="58">
        <v>40</v>
      </c>
      <c r="B120" s="45">
        <v>19</v>
      </c>
      <c r="C120" s="68" t="s">
        <v>914</v>
      </c>
      <c r="D120" s="45" t="str">
        <f t="shared" si="12"/>
        <v>Hwang, S. W. et al (2009)</v>
      </c>
      <c r="E120" s="93" t="s">
        <v>389</v>
      </c>
      <c r="F120" s="93" t="s">
        <v>882</v>
      </c>
      <c r="G120" s="93">
        <v>2009</v>
      </c>
      <c r="H120" s="93" t="s">
        <v>365</v>
      </c>
      <c r="I120" s="93">
        <v>12</v>
      </c>
      <c r="J120" s="93" t="s">
        <v>883</v>
      </c>
      <c r="K120" s="93" t="s">
        <v>95</v>
      </c>
      <c r="L120" s="93" t="s">
        <v>65</v>
      </c>
      <c r="M120" s="93" t="s">
        <v>96</v>
      </c>
      <c r="N120" s="93" t="s">
        <v>97</v>
      </c>
      <c r="O120" s="93" t="s">
        <v>390</v>
      </c>
      <c r="P120" s="93" t="s">
        <v>119</v>
      </c>
      <c r="Q120" s="93" t="s">
        <v>391</v>
      </c>
      <c r="R120" s="93" t="s">
        <v>916</v>
      </c>
      <c r="S120" s="93">
        <v>999</v>
      </c>
      <c r="T120" s="93" t="s">
        <v>102</v>
      </c>
      <c r="U120" s="93" t="s">
        <v>102</v>
      </c>
      <c r="V120" s="93" t="s">
        <v>392</v>
      </c>
      <c r="W120" s="93" t="s">
        <v>75</v>
      </c>
      <c r="X120" s="93" t="s">
        <v>76</v>
      </c>
      <c r="Y120" s="93" t="s">
        <v>76</v>
      </c>
      <c r="Z120" s="93" t="s">
        <v>393</v>
      </c>
      <c r="AA120" s="93" t="s">
        <v>106</v>
      </c>
      <c r="AB120" s="93" t="s">
        <v>106</v>
      </c>
      <c r="AC120" s="93">
        <v>1991</v>
      </c>
      <c r="AD120" s="93" t="s">
        <v>1016</v>
      </c>
      <c r="AE120" s="93" t="s">
        <v>1017</v>
      </c>
      <c r="AF120" s="93" t="s">
        <v>1018</v>
      </c>
      <c r="AG120" s="93" t="s">
        <v>1018</v>
      </c>
      <c r="AH120" s="93" t="s">
        <v>1019</v>
      </c>
      <c r="AI120" s="93" t="s">
        <v>1020</v>
      </c>
      <c r="AJ120" s="93" t="s">
        <v>1021</v>
      </c>
      <c r="AK120" s="93">
        <v>1</v>
      </c>
      <c r="AL120" s="93">
        <v>70</v>
      </c>
      <c r="AM120" s="93" t="s">
        <v>1022</v>
      </c>
      <c r="AN120" s="93" t="s">
        <v>1023</v>
      </c>
      <c r="AO120" s="93" t="s">
        <v>1024</v>
      </c>
      <c r="AU120" s="93">
        <f t="shared" si="13"/>
        <v>0</v>
      </c>
      <c r="AV120" s="93" t="s">
        <v>891</v>
      </c>
      <c r="AW120" s="14" t="e">
        <f t="shared" si="14"/>
        <v>#DIV/0!</v>
      </c>
      <c r="AX120" s="14" t="e">
        <f t="shared" si="15"/>
        <v>#DIV/0!</v>
      </c>
      <c r="AY120" s="14" t="e">
        <f t="shared" si="16"/>
        <v>#DIV/0!</v>
      </c>
      <c r="AZ120" s="93" t="e">
        <f t="shared" si="17"/>
        <v>#DIV/0!</v>
      </c>
      <c r="BA120" s="93" t="s">
        <v>1025</v>
      </c>
      <c r="BB120" s="93" t="s">
        <v>911</v>
      </c>
      <c r="BC120" s="93" t="s">
        <v>1026</v>
      </c>
      <c r="BD120" s="93" t="s">
        <v>1027</v>
      </c>
      <c r="BE120" s="93" t="s">
        <v>1463</v>
      </c>
      <c r="BG120" s="94" t="s">
        <v>1361</v>
      </c>
      <c r="BP120" s="93">
        <v>1</v>
      </c>
      <c r="CG120" s="95"/>
      <c r="CS120" s="93" t="s">
        <v>159</v>
      </c>
      <c r="CT120" s="93">
        <v>3.68</v>
      </c>
      <c r="CU120" s="93">
        <v>2.74</v>
      </c>
      <c r="CV120" s="93">
        <v>4.95</v>
      </c>
      <c r="CW120" s="93" t="s">
        <v>158</v>
      </c>
      <c r="CX120" s="45" t="s">
        <v>82</v>
      </c>
      <c r="CY120" s="93" t="s">
        <v>159</v>
      </c>
      <c r="CZ120" s="45">
        <v>3.68</v>
      </c>
      <c r="DA120" s="45">
        <v>2.74</v>
      </c>
      <c r="DB120" s="45">
        <v>4.95</v>
      </c>
      <c r="DC120" s="69" t="s">
        <v>158</v>
      </c>
      <c r="DE120" s="49">
        <v>3.68</v>
      </c>
      <c r="DF120" s="49">
        <v>2.74</v>
      </c>
      <c r="DG120" s="49">
        <v>4.95</v>
      </c>
      <c r="DI120" s="66">
        <f t="shared" si="18"/>
        <v>0.94</v>
      </c>
      <c r="DJ120" s="45">
        <f t="shared" si="19"/>
        <v>1.27</v>
      </c>
      <c r="DK120" s="45">
        <f t="shared" si="20"/>
        <v>1.3029127521808397</v>
      </c>
      <c r="DL120" s="93">
        <f t="shared" si="21"/>
        <v>1.0079579203999789</v>
      </c>
      <c r="DM120" s="93">
        <f t="shared" si="22"/>
        <v>1.5993875765805989</v>
      </c>
    </row>
    <row r="121" spans="1:117" ht="21" customHeight="1" x14ac:dyDescent="0.35">
      <c r="A121" s="58">
        <v>40</v>
      </c>
      <c r="B121" s="45">
        <v>20</v>
      </c>
      <c r="C121" s="68" t="s">
        <v>914</v>
      </c>
      <c r="D121" s="45" t="str">
        <f t="shared" si="12"/>
        <v>Hwang, S. W. et al (2009)</v>
      </c>
      <c r="E121" s="93" t="s">
        <v>389</v>
      </c>
      <c r="F121" s="93" t="s">
        <v>882</v>
      </c>
      <c r="G121" s="93">
        <v>2009</v>
      </c>
      <c r="H121" s="93" t="s">
        <v>365</v>
      </c>
      <c r="I121" s="93">
        <v>12</v>
      </c>
      <c r="J121" s="93" t="s">
        <v>883</v>
      </c>
      <c r="K121" s="93" t="s">
        <v>95</v>
      </c>
      <c r="L121" s="93" t="s">
        <v>65</v>
      </c>
      <c r="M121" s="93" t="s">
        <v>96</v>
      </c>
      <c r="N121" s="93" t="s">
        <v>97</v>
      </c>
      <c r="O121" s="93" t="s">
        <v>390</v>
      </c>
      <c r="P121" s="93" t="s">
        <v>119</v>
      </c>
      <c r="Q121" s="93" t="s">
        <v>391</v>
      </c>
      <c r="R121" s="93" t="s">
        <v>916</v>
      </c>
      <c r="S121" s="93">
        <v>999</v>
      </c>
      <c r="T121" s="93" t="s">
        <v>102</v>
      </c>
      <c r="U121" s="93" t="s">
        <v>102</v>
      </c>
      <c r="V121" s="93" t="s">
        <v>392</v>
      </c>
      <c r="W121" s="93" t="s">
        <v>75</v>
      </c>
      <c r="X121" s="93" t="s">
        <v>76</v>
      </c>
      <c r="Y121" s="93" t="s">
        <v>76</v>
      </c>
      <c r="Z121" s="93" t="s">
        <v>393</v>
      </c>
      <c r="AA121" s="93" t="s">
        <v>106</v>
      </c>
      <c r="AB121" s="93" t="s">
        <v>106</v>
      </c>
      <c r="AC121" s="93">
        <v>1991</v>
      </c>
      <c r="AD121" s="93" t="s">
        <v>1016</v>
      </c>
      <c r="AE121" s="93" t="s">
        <v>1017</v>
      </c>
      <c r="AF121" s="93" t="s">
        <v>1018</v>
      </c>
      <c r="AG121" s="93" t="s">
        <v>1018</v>
      </c>
      <c r="AH121" s="93" t="s">
        <v>1019</v>
      </c>
      <c r="AI121" s="93" t="s">
        <v>1020</v>
      </c>
      <c r="AJ121" s="93" t="s">
        <v>1021</v>
      </c>
      <c r="AK121" s="93">
        <v>1</v>
      </c>
      <c r="AL121" s="93">
        <v>70</v>
      </c>
      <c r="AM121" s="93" t="s">
        <v>1022</v>
      </c>
      <c r="AN121" s="93" t="s">
        <v>1023</v>
      </c>
      <c r="AO121" s="93" t="s">
        <v>1024</v>
      </c>
      <c r="AU121" s="93">
        <f t="shared" si="13"/>
        <v>0</v>
      </c>
      <c r="AV121" s="93" t="s">
        <v>891</v>
      </c>
      <c r="AW121" s="14" t="e">
        <f t="shared" si="14"/>
        <v>#DIV/0!</v>
      </c>
      <c r="AX121" s="14" t="e">
        <f t="shared" si="15"/>
        <v>#DIV/0!</v>
      </c>
      <c r="AY121" s="14" t="e">
        <f t="shared" si="16"/>
        <v>#DIV/0!</v>
      </c>
      <c r="AZ121" s="93" t="e">
        <f t="shared" si="17"/>
        <v>#DIV/0!</v>
      </c>
      <c r="BA121" s="93" t="s">
        <v>1025</v>
      </c>
      <c r="BB121" s="93" t="s">
        <v>911</v>
      </c>
      <c r="BC121" s="93" t="s">
        <v>1026</v>
      </c>
      <c r="BD121" s="93" t="s">
        <v>1027</v>
      </c>
      <c r="BE121" s="93" t="s">
        <v>1464</v>
      </c>
      <c r="BG121" s="94" t="s">
        <v>1361</v>
      </c>
      <c r="BP121" s="93">
        <v>1</v>
      </c>
      <c r="CG121" s="95"/>
      <c r="CS121" s="93" t="s">
        <v>159</v>
      </c>
      <c r="CT121" s="93">
        <v>3.34</v>
      </c>
      <c r="CU121" s="93">
        <v>2.92</v>
      </c>
      <c r="CV121" s="93">
        <v>3.81</v>
      </c>
      <c r="CW121" s="93" t="s">
        <v>158</v>
      </c>
      <c r="CX121" s="45" t="s">
        <v>82</v>
      </c>
      <c r="CY121" s="93" t="s">
        <v>159</v>
      </c>
      <c r="CZ121" s="45">
        <v>3.34</v>
      </c>
      <c r="DA121" s="45">
        <v>2.92</v>
      </c>
      <c r="DB121" s="45">
        <v>3.81</v>
      </c>
      <c r="DC121" s="69" t="s">
        <v>158</v>
      </c>
      <c r="DE121" s="49">
        <v>3.34</v>
      </c>
      <c r="DF121" s="49">
        <v>2.92</v>
      </c>
      <c r="DG121" s="49">
        <v>3.81</v>
      </c>
      <c r="DI121" s="66">
        <f t="shared" si="18"/>
        <v>0.41999999999999993</v>
      </c>
      <c r="DJ121" s="45">
        <f t="shared" si="19"/>
        <v>0.4700000000000002</v>
      </c>
      <c r="DK121" s="45">
        <f t="shared" si="20"/>
        <v>1.205970806988609</v>
      </c>
      <c r="DL121" s="93">
        <f t="shared" si="21"/>
        <v>1.0715836162801904</v>
      </c>
      <c r="DM121" s="93">
        <f t="shared" si="22"/>
        <v>1.3376291891386096</v>
      </c>
    </row>
    <row r="122" spans="1:117" ht="21" customHeight="1" x14ac:dyDescent="0.35">
      <c r="A122" s="58">
        <v>40</v>
      </c>
      <c r="B122" s="45">
        <v>31</v>
      </c>
      <c r="C122" s="68" t="s">
        <v>914</v>
      </c>
      <c r="D122" s="45" t="str">
        <f t="shared" si="12"/>
        <v>Hwang, S. W. et al (2009)</v>
      </c>
      <c r="E122" s="93" t="s">
        <v>389</v>
      </c>
      <c r="F122" s="93" t="s">
        <v>882</v>
      </c>
      <c r="G122" s="93">
        <v>2009</v>
      </c>
      <c r="H122" s="93" t="s">
        <v>365</v>
      </c>
      <c r="I122" s="93">
        <v>12</v>
      </c>
      <c r="J122" s="93" t="s">
        <v>883</v>
      </c>
      <c r="K122" s="93" t="s">
        <v>95</v>
      </c>
      <c r="L122" s="93" t="s">
        <v>65</v>
      </c>
      <c r="M122" s="93" t="s">
        <v>96</v>
      </c>
      <c r="N122" s="93" t="s">
        <v>97</v>
      </c>
      <c r="O122" s="93" t="s">
        <v>390</v>
      </c>
      <c r="P122" s="93" t="s">
        <v>119</v>
      </c>
      <c r="Q122" s="93" t="s">
        <v>391</v>
      </c>
      <c r="R122" s="93" t="s">
        <v>916</v>
      </c>
      <c r="S122" s="93">
        <v>999</v>
      </c>
      <c r="T122" s="93" t="s">
        <v>102</v>
      </c>
      <c r="U122" s="93" t="s">
        <v>102</v>
      </c>
      <c r="V122" s="93" t="s">
        <v>392</v>
      </c>
      <c r="W122" s="93" t="s">
        <v>75</v>
      </c>
      <c r="X122" s="93" t="s">
        <v>76</v>
      </c>
      <c r="Y122" s="93" t="s">
        <v>76</v>
      </c>
      <c r="Z122" s="93" t="s">
        <v>393</v>
      </c>
      <c r="AA122" s="93" t="s">
        <v>106</v>
      </c>
      <c r="AB122" s="93" t="s">
        <v>106</v>
      </c>
      <c r="AC122" s="93">
        <v>1991</v>
      </c>
      <c r="AD122" s="93" t="s">
        <v>1016</v>
      </c>
      <c r="AE122" s="93" t="s">
        <v>1017</v>
      </c>
      <c r="AF122" s="93" t="s">
        <v>1018</v>
      </c>
      <c r="AG122" s="93" t="s">
        <v>1018</v>
      </c>
      <c r="AH122" s="93" t="s">
        <v>1019</v>
      </c>
      <c r="AI122" s="93" t="s">
        <v>1020</v>
      </c>
      <c r="AJ122" s="93" t="s">
        <v>1021</v>
      </c>
      <c r="AK122" s="93">
        <v>1</v>
      </c>
      <c r="AL122" s="93">
        <v>70</v>
      </c>
      <c r="AM122" s="93" t="s">
        <v>1022</v>
      </c>
      <c r="AN122" s="93" t="s">
        <v>1023</v>
      </c>
      <c r="AO122" s="93" t="s">
        <v>1024</v>
      </c>
      <c r="AU122" s="93">
        <f t="shared" si="13"/>
        <v>0</v>
      </c>
      <c r="AV122" s="93" t="s">
        <v>891</v>
      </c>
      <c r="AW122" s="14" t="e">
        <f t="shared" si="14"/>
        <v>#DIV/0!</v>
      </c>
      <c r="AX122" s="14" t="e">
        <f t="shared" si="15"/>
        <v>#DIV/0!</v>
      </c>
      <c r="AY122" s="14" t="e">
        <f t="shared" si="16"/>
        <v>#DIV/0!</v>
      </c>
      <c r="AZ122" s="93" t="e">
        <f t="shared" si="17"/>
        <v>#DIV/0!</v>
      </c>
      <c r="BA122" s="93" t="s">
        <v>1025</v>
      </c>
      <c r="BB122" s="93" t="s">
        <v>911</v>
      </c>
      <c r="BC122" s="93" t="s">
        <v>1026</v>
      </c>
      <c r="BD122" s="93" t="s">
        <v>1027</v>
      </c>
      <c r="BE122" s="93" t="s">
        <v>1597</v>
      </c>
      <c r="BG122" s="94" t="s">
        <v>1574</v>
      </c>
      <c r="BP122" s="93">
        <v>1</v>
      </c>
      <c r="CG122" s="95"/>
      <c r="CS122" s="93" t="s">
        <v>159</v>
      </c>
      <c r="CT122" s="93">
        <v>1.38</v>
      </c>
      <c r="CU122" s="93">
        <v>1.18</v>
      </c>
      <c r="CV122" s="93">
        <v>1.62</v>
      </c>
      <c r="CW122" s="93" t="s">
        <v>158</v>
      </c>
      <c r="CX122" s="45" t="s">
        <v>82</v>
      </c>
      <c r="CY122" s="93" t="s">
        <v>159</v>
      </c>
      <c r="CZ122" s="45">
        <v>1.38</v>
      </c>
      <c r="DA122" s="45">
        <v>1.18</v>
      </c>
      <c r="DB122" s="45">
        <v>1.62</v>
      </c>
      <c r="DC122" s="69" t="s">
        <v>158</v>
      </c>
      <c r="DE122" s="49">
        <v>1.38</v>
      </c>
      <c r="DF122" s="49">
        <v>1.18</v>
      </c>
      <c r="DG122" s="49">
        <v>1.62</v>
      </c>
      <c r="DH122" s="45">
        <v>1.62</v>
      </c>
      <c r="DI122" s="66">
        <f t="shared" si="18"/>
        <v>0.19999999999999996</v>
      </c>
      <c r="DJ122" s="45">
        <f t="shared" si="19"/>
        <v>0.24000000000000021</v>
      </c>
      <c r="DK122" s="45">
        <f t="shared" si="20"/>
        <v>0.32208349916911322</v>
      </c>
      <c r="DL122" s="93">
        <f t="shared" si="21"/>
        <v>0.16551443847757333</v>
      </c>
      <c r="DM122" s="93">
        <f t="shared" si="22"/>
        <v>0.48242614924429278</v>
      </c>
    </row>
    <row r="123" spans="1:117" ht="21" customHeight="1" x14ac:dyDescent="0.35">
      <c r="A123" s="58">
        <v>40</v>
      </c>
      <c r="B123" s="45">
        <v>32</v>
      </c>
      <c r="C123" s="68" t="s">
        <v>914</v>
      </c>
      <c r="D123" s="45" t="str">
        <f t="shared" si="12"/>
        <v>Hwang, S. W. et al (2009)</v>
      </c>
      <c r="E123" s="93" t="s">
        <v>389</v>
      </c>
      <c r="F123" s="93" t="s">
        <v>882</v>
      </c>
      <c r="G123" s="93">
        <v>2009</v>
      </c>
      <c r="H123" s="93" t="s">
        <v>365</v>
      </c>
      <c r="I123" s="93">
        <v>12</v>
      </c>
      <c r="J123" s="93" t="s">
        <v>883</v>
      </c>
      <c r="K123" s="93" t="s">
        <v>95</v>
      </c>
      <c r="L123" s="93" t="s">
        <v>65</v>
      </c>
      <c r="M123" s="93" t="s">
        <v>96</v>
      </c>
      <c r="N123" s="93" t="s">
        <v>97</v>
      </c>
      <c r="O123" s="93" t="s">
        <v>390</v>
      </c>
      <c r="P123" s="93" t="s">
        <v>119</v>
      </c>
      <c r="Q123" s="93" t="s">
        <v>391</v>
      </c>
      <c r="R123" s="93" t="s">
        <v>916</v>
      </c>
      <c r="S123" s="93">
        <v>999</v>
      </c>
      <c r="T123" s="93" t="s">
        <v>102</v>
      </c>
      <c r="U123" s="93" t="s">
        <v>102</v>
      </c>
      <c r="V123" s="93" t="s">
        <v>392</v>
      </c>
      <c r="W123" s="93" t="s">
        <v>75</v>
      </c>
      <c r="X123" s="93" t="s">
        <v>76</v>
      </c>
      <c r="Y123" s="93" t="s">
        <v>76</v>
      </c>
      <c r="Z123" s="93" t="s">
        <v>393</v>
      </c>
      <c r="AA123" s="93" t="s">
        <v>106</v>
      </c>
      <c r="AB123" s="93" t="s">
        <v>106</v>
      </c>
      <c r="AC123" s="93">
        <v>1991</v>
      </c>
      <c r="AD123" s="93" t="s">
        <v>1016</v>
      </c>
      <c r="AE123" s="93" t="s">
        <v>1017</v>
      </c>
      <c r="AF123" s="93" t="s">
        <v>1018</v>
      </c>
      <c r="AG123" s="93" t="s">
        <v>1018</v>
      </c>
      <c r="AH123" s="93" t="s">
        <v>1019</v>
      </c>
      <c r="AI123" s="93" t="s">
        <v>1020</v>
      </c>
      <c r="AJ123" s="93" t="s">
        <v>1021</v>
      </c>
      <c r="AK123" s="93">
        <v>1</v>
      </c>
      <c r="AL123" s="93">
        <v>70</v>
      </c>
      <c r="AM123" s="93" t="s">
        <v>1022</v>
      </c>
      <c r="AN123" s="93" t="s">
        <v>1023</v>
      </c>
      <c r="AO123" s="93" t="s">
        <v>1024</v>
      </c>
      <c r="AU123" s="93">
        <f t="shared" si="13"/>
        <v>0</v>
      </c>
      <c r="AV123" s="93" t="s">
        <v>891</v>
      </c>
      <c r="AW123" s="14" t="e">
        <f t="shared" si="14"/>
        <v>#DIV/0!</v>
      </c>
      <c r="AX123" s="14" t="e">
        <f t="shared" si="15"/>
        <v>#DIV/0!</v>
      </c>
      <c r="AY123" s="14" t="e">
        <f t="shared" si="16"/>
        <v>#DIV/0!</v>
      </c>
      <c r="AZ123" s="93" t="e">
        <f t="shared" si="17"/>
        <v>#DIV/0!</v>
      </c>
      <c r="BA123" s="93" t="s">
        <v>1025</v>
      </c>
      <c r="BB123" s="93" t="s">
        <v>911</v>
      </c>
      <c r="BC123" s="93" t="s">
        <v>1026</v>
      </c>
      <c r="BD123" s="93" t="s">
        <v>1027</v>
      </c>
      <c r="BE123" s="93" t="s">
        <v>1598</v>
      </c>
      <c r="BG123" s="94" t="s">
        <v>1574</v>
      </c>
      <c r="BP123" s="93">
        <v>1</v>
      </c>
      <c r="CG123" s="95"/>
      <c r="CS123" s="93" t="s">
        <v>159</v>
      </c>
      <c r="CT123" s="93">
        <v>1.56</v>
      </c>
      <c r="CU123" s="93">
        <v>1.44</v>
      </c>
      <c r="CV123" s="93">
        <v>1.7</v>
      </c>
      <c r="CW123" s="93" t="s">
        <v>158</v>
      </c>
      <c r="CX123" s="45" t="s">
        <v>82</v>
      </c>
      <c r="CY123" s="93" t="s">
        <v>159</v>
      </c>
      <c r="CZ123" s="45">
        <v>1.56</v>
      </c>
      <c r="DA123" s="45">
        <v>1.44</v>
      </c>
      <c r="DB123" s="45">
        <v>1.7</v>
      </c>
      <c r="DC123" s="69" t="s">
        <v>158</v>
      </c>
      <c r="DE123" s="49">
        <v>1.56</v>
      </c>
      <c r="DF123" s="49">
        <v>1.44</v>
      </c>
      <c r="DG123" s="49">
        <v>1.7</v>
      </c>
      <c r="DH123" s="45">
        <v>1.7</v>
      </c>
      <c r="DI123" s="66">
        <f t="shared" si="18"/>
        <v>0.12000000000000011</v>
      </c>
      <c r="DJ123" s="45">
        <f t="shared" si="19"/>
        <v>0.1399999999999999</v>
      </c>
      <c r="DK123" s="45">
        <f t="shared" si="20"/>
        <v>0.44468582126144574</v>
      </c>
      <c r="DL123" s="93">
        <f t="shared" si="21"/>
        <v>0.36464311358790924</v>
      </c>
      <c r="DM123" s="93">
        <f t="shared" si="22"/>
        <v>0.53062825106217038</v>
      </c>
    </row>
    <row r="124" spans="1:117" ht="21" customHeight="1" x14ac:dyDescent="0.35">
      <c r="A124" s="58">
        <v>40</v>
      </c>
      <c r="B124" s="45">
        <v>33</v>
      </c>
      <c r="C124" s="68" t="s">
        <v>914</v>
      </c>
      <c r="D124" s="45" t="str">
        <f t="shared" si="12"/>
        <v>Hwang, S. W. et al (2009)</v>
      </c>
      <c r="E124" s="93" t="s">
        <v>389</v>
      </c>
      <c r="F124" s="93" t="s">
        <v>882</v>
      </c>
      <c r="G124" s="93">
        <v>2009</v>
      </c>
      <c r="H124" s="93" t="s">
        <v>365</v>
      </c>
      <c r="I124" s="93">
        <v>12</v>
      </c>
      <c r="J124" s="93" t="s">
        <v>883</v>
      </c>
      <c r="K124" s="93" t="s">
        <v>95</v>
      </c>
      <c r="L124" s="93" t="s">
        <v>65</v>
      </c>
      <c r="M124" s="93" t="s">
        <v>96</v>
      </c>
      <c r="N124" s="93" t="s">
        <v>97</v>
      </c>
      <c r="O124" s="93" t="s">
        <v>390</v>
      </c>
      <c r="P124" s="93" t="s">
        <v>119</v>
      </c>
      <c r="Q124" s="93" t="s">
        <v>391</v>
      </c>
      <c r="R124" s="93" t="s">
        <v>916</v>
      </c>
      <c r="S124" s="93">
        <v>999</v>
      </c>
      <c r="T124" s="93" t="s">
        <v>102</v>
      </c>
      <c r="U124" s="93" t="s">
        <v>102</v>
      </c>
      <c r="V124" s="93" t="s">
        <v>392</v>
      </c>
      <c r="W124" s="93" t="s">
        <v>75</v>
      </c>
      <c r="X124" s="93" t="s">
        <v>76</v>
      </c>
      <c r="Y124" s="93" t="s">
        <v>76</v>
      </c>
      <c r="Z124" s="93" t="s">
        <v>393</v>
      </c>
      <c r="AA124" s="93" t="s">
        <v>106</v>
      </c>
      <c r="AB124" s="93" t="s">
        <v>106</v>
      </c>
      <c r="AC124" s="93">
        <v>1991</v>
      </c>
      <c r="AD124" s="93" t="s">
        <v>1016</v>
      </c>
      <c r="AE124" s="93" t="s">
        <v>1017</v>
      </c>
      <c r="AF124" s="93" t="s">
        <v>1018</v>
      </c>
      <c r="AG124" s="93" t="s">
        <v>1018</v>
      </c>
      <c r="AH124" s="93" t="s">
        <v>1019</v>
      </c>
      <c r="AI124" s="93" t="s">
        <v>1020</v>
      </c>
      <c r="AJ124" s="93" t="s">
        <v>1021</v>
      </c>
      <c r="AK124" s="93">
        <v>1</v>
      </c>
      <c r="AL124" s="93">
        <v>70</v>
      </c>
      <c r="AM124" s="93" t="s">
        <v>1022</v>
      </c>
      <c r="AN124" s="93" t="s">
        <v>1023</v>
      </c>
      <c r="AO124" s="93" t="s">
        <v>1024</v>
      </c>
      <c r="AU124" s="93">
        <f t="shared" si="13"/>
        <v>0</v>
      </c>
      <c r="AV124" s="93" t="s">
        <v>891</v>
      </c>
      <c r="AW124" s="14" t="e">
        <f t="shared" si="14"/>
        <v>#DIV/0!</v>
      </c>
      <c r="AX124" s="14" t="e">
        <f t="shared" si="15"/>
        <v>#DIV/0!</v>
      </c>
      <c r="AY124" s="14" t="e">
        <f t="shared" si="16"/>
        <v>#DIV/0!</v>
      </c>
      <c r="AZ124" s="93" t="e">
        <f t="shared" si="17"/>
        <v>#DIV/0!</v>
      </c>
      <c r="BA124" s="93" t="s">
        <v>1025</v>
      </c>
      <c r="BB124" s="93" t="s">
        <v>911</v>
      </c>
      <c r="BC124" s="93" t="s">
        <v>1026</v>
      </c>
      <c r="BD124" s="93" t="s">
        <v>1027</v>
      </c>
      <c r="BE124" s="93" t="s">
        <v>1621</v>
      </c>
      <c r="BG124" s="94" t="s">
        <v>1615</v>
      </c>
      <c r="BP124" s="93">
        <v>1</v>
      </c>
      <c r="CG124" s="95"/>
      <c r="CS124" s="93" t="s">
        <v>159</v>
      </c>
      <c r="CT124" s="93">
        <v>0.99</v>
      </c>
      <c r="CU124" s="93">
        <v>0.23</v>
      </c>
      <c r="CV124" s="93">
        <v>4.33</v>
      </c>
      <c r="CW124" s="93" t="s">
        <v>158</v>
      </c>
      <c r="CX124" s="45" t="s">
        <v>82</v>
      </c>
      <c r="CY124" s="93" t="s">
        <v>159</v>
      </c>
      <c r="CZ124" s="45">
        <v>0.99</v>
      </c>
      <c r="DA124" s="45">
        <v>0.23</v>
      </c>
      <c r="DB124" s="45">
        <v>4.33</v>
      </c>
      <c r="DC124" s="69" t="s">
        <v>158</v>
      </c>
      <c r="DE124" s="49">
        <v>0.99</v>
      </c>
      <c r="DF124" s="49">
        <v>0.23</v>
      </c>
      <c r="DG124" s="49">
        <v>4.33</v>
      </c>
      <c r="DI124" s="66">
        <f t="shared" si="18"/>
        <v>0.76</v>
      </c>
      <c r="DJ124" s="45">
        <f t="shared" si="19"/>
        <v>3.34</v>
      </c>
      <c r="DK124" s="45">
        <f t="shared" si="20"/>
        <v>-1.0050335853501451E-2</v>
      </c>
      <c r="DL124" s="93">
        <f t="shared" si="21"/>
        <v>-1.4696759700589417</v>
      </c>
      <c r="DM124" s="93">
        <f t="shared" si="22"/>
        <v>1.4655675420143985</v>
      </c>
    </row>
    <row r="125" spans="1:117" ht="21" customHeight="1" x14ac:dyDescent="0.35">
      <c r="A125" s="58">
        <v>40</v>
      </c>
      <c r="B125" s="58">
        <v>34</v>
      </c>
      <c r="C125" s="68" t="s">
        <v>914</v>
      </c>
      <c r="D125" s="45" t="str">
        <f t="shared" si="12"/>
        <v>Hwang, S. W. et al (2009)</v>
      </c>
      <c r="E125" s="93" t="s">
        <v>389</v>
      </c>
      <c r="F125" s="93" t="s">
        <v>882</v>
      </c>
      <c r="G125" s="93">
        <v>2009</v>
      </c>
      <c r="H125" s="93" t="s">
        <v>365</v>
      </c>
      <c r="I125" s="93">
        <v>12</v>
      </c>
      <c r="J125" s="93" t="s">
        <v>883</v>
      </c>
      <c r="K125" s="93" t="s">
        <v>95</v>
      </c>
      <c r="L125" s="93" t="s">
        <v>65</v>
      </c>
      <c r="M125" s="93" t="s">
        <v>96</v>
      </c>
      <c r="N125" s="93" t="s">
        <v>97</v>
      </c>
      <c r="O125" s="93" t="s">
        <v>390</v>
      </c>
      <c r="P125" s="93" t="s">
        <v>119</v>
      </c>
      <c r="Q125" s="93" t="s">
        <v>391</v>
      </c>
      <c r="R125" s="93" t="s">
        <v>916</v>
      </c>
      <c r="S125" s="93">
        <v>999</v>
      </c>
      <c r="T125" s="93" t="s">
        <v>102</v>
      </c>
      <c r="U125" s="93" t="s">
        <v>102</v>
      </c>
      <c r="V125" s="93" t="s">
        <v>392</v>
      </c>
      <c r="W125" s="93" t="s">
        <v>75</v>
      </c>
      <c r="X125" s="93" t="s">
        <v>76</v>
      </c>
      <c r="Y125" s="93" t="s">
        <v>76</v>
      </c>
      <c r="Z125" s="93" t="s">
        <v>393</v>
      </c>
      <c r="AA125" s="93" t="s">
        <v>106</v>
      </c>
      <c r="AB125" s="93" t="s">
        <v>106</v>
      </c>
      <c r="AC125" s="93">
        <v>1991</v>
      </c>
      <c r="AD125" s="93" t="s">
        <v>1016</v>
      </c>
      <c r="AE125" s="93" t="s">
        <v>1017</v>
      </c>
      <c r="AF125" s="93" t="s">
        <v>1018</v>
      </c>
      <c r="AG125" s="93" t="s">
        <v>1018</v>
      </c>
      <c r="AH125" s="93" t="s">
        <v>1019</v>
      </c>
      <c r="AI125" s="93" t="s">
        <v>1020</v>
      </c>
      <c r="AJ125" s="93" t="s">
        <v>1021</v>
      </c>
      <c r="AK125" s="93">
        <v>1</v>
      </c>
      <c r="AL125" s="93">
        <v>70</v>
      </c>
      <c r="AM125" s="93" t="s">
        <v>1022</v>
      </c>
      <c r="AN125" s="93" t="s">
        <v>1023</v>
      </c>
      <c r="AO125" s="93" t="s">
        <v>1024</v>
      </c>
      <c r="AU125" s="93">
        <f t="shared" si="13"/>
        <v>0</v>
      </c>
      <c r="AV125" s="93" t="s">
        <v>891</v>
      </c>
      <c r="AW125" s="14" t="e">
        <f t="shared" si="14"/>
        <v>#DIV/0!</v>
      </c>
      <c r="AX125" s="14" t="e">
        <f t="shared" si="15"/>
        <v>#DIV/0!</v>
      </c>
      <c r="AY125" s="14" t="e">
        <f t="shared" si="16"/>
        <v>#DIV/0!</v>
      </c>
      <c r="AZ125" s="93" t="e">
        <f t="shared" si="17"/>
        <v>#DIV/0!</v>
      </c>
      <c r="BA125" s="93" t="s">
        <v>1025</v>
      </c>
      <c r="BB125" s="93" t="s">
        <v>911</v>
      </c>
      <c r="BC125" s="93" t="s">
        <v>1026</v>
      </c>
      <c r="BD125" s="93" t="s">
        <v>1027</v>
      </c>
      <c r="BE125" s="93" t="s">
        <v>1622</v>
      </c>
      <c r="BG125" s="94" t="s">
        <v>1615</v>
      </c>
      <c r="BP125" s="93">
        <v>1</v>
      </c>
      <c r="CG125" s="95"/>
      <c r="CS125" s="93" t="s">
        <v>159</v>
      </c>
      <c r="CT125" s="93">
        <v>2</v>
      </c>
      <c r="CU125" s="93">
        <v>0.98</v>
      </c>
      <c r="CV125" s="93">
        <v>4.07</v>
      </c>
      <c r="CW125" s="93" t="s">
        <v>158</v>
      </c>
      <c r="CX125" s="45" t="s">
        <v>82</v>
      </c>
      <c r="CY125" s="93" t="s">
        <v>159</v>
      </c>
      <c r="CZ125" s="45">
        <v>2</v>
      </c>
      <c r="DA125" s="45">
        <v>0.98</v>
      </c>
      <c r="DB125" s="45">
        <v>4.07</v>
      </c>
      <c r="DC125" s="69" t="s">
        <v>158</v>
      </c>
      <c r="DE125" s="49">
        <v>2</v>
      </c>
      <c r="DF125" s="49">
        <v>0.98</v>
      </c>
      <c r="DG125" s="49">
        <v>4.07</v>
      </c>
      <c r="DI125" s="66">
        <f t="shared" si="18"/>
        <v>1.02</v>
      </c>
      <c r="DJ125" s="45">
        <f t="shared" si="19"/>
        <v>2.0700000000000003</v>
      </c>
      <c r="DK125" s="45">
        <f t="shared" si="20"/>
        <v>0.69314718055994529</v>
      </c>
      <c r="DL125" s="93">
        <f t="shared" si="21"/>
        <v>-2.0202707317519466E-2</v>
      </c>
      <c r="DM125" s="93">
        <f t="shared" si="22"/>
        <v>1.4036429994545037</v>
      </c>
    </row>
    <row r="126" spans="1:117" ht="21" customHeight="1" x14ac:dyDescent="0.35">
      <c r="A126" s="58">
        <v>40</v>
      </c>
      <c r="B126" s="45">
        <v>25</v>
      </c>
      <c r="C126" s="68" t="s">
        <v>914</v>
      </c>
      <c r="D126" s="45" t="str">
        <f t="shared" si="12"/>
        <v>Hwang, S. W. et al (2009)</v>
      </c>
      <c r="E126" s="93" t="s">
        <v>389</v>
      </c>
      <c r="F126" s="93" t="s">
        <v>882</v>
      </c>
      <c r="G126" s="93">
        <v>2009</v>
      </c>
      <c r="H126" s="93" t="s">
        <v>365</v>
      </c>
      <c r="I126" s="93">
        <v>12</v>
      </c>
      <c r="J126" s="93" t="s">
        <v>883</v>
      </c>
      <c r="K126" s="93" t="s">
        <v>95</v>
      </c>
      <c r="L126" s="93" t="s">
        <v>65</v>
      </c>
      <c r="M126" s="93" t="s">
        <v>96</v>
      </c>
      <c r="N126" s="93" t="s">
        <v>97</v>
      </c>
      <c r="O126" s="93" t="s">
        <v>390</v>
      </c>
      <c r="P126" s="93" t="s">
        <v>119</v>
      </c>
      <c r="Q126" s="93" t="s">
        <v>391</v>
      </c>
      <c r="R126" s="93" t="s">
        <v>916</v>
      </c>
      <c r="S126" s="93">
        <v>999</v>
      </c>
      <c r="T126" s="93" t="s">
        <v>102</v>
      </c>
      <c r="U126" s="93" t="s">
        <v>102</v>
      </c>
      <c r="V126" s="93" t="s">
        <v>392</v>
      </c>
      <c r="W126" s="93" t="s">
        <v>75</v>
      </c>
      <c r="X126" s="93" t="s">
        <v>76</v>
      </c>
      <c r="Y126" s="93" t="s">
        <v>76</v>
      </c>
      <c r="Z126" s="93" t="s">
        <v>393</v>
      </c>
      <c r="AA126" s="93" t="s">
        <v>106</v>
      </c>
      <c r="AB126" s="93" t="s">
        <v>106</v>
      </c>
      <c r="AC126" s="93">
        <v>1991</v>
      </c>
      <c r="AD126" s="93" t="s">
        <v>1016</v>
      </c>
      <c r="AE126" s="93" t="s">
        <v>1017</v>
      </c>
      <c r="AF126" s="93" t="s">
        <v>1018</v>
      </c>
      <c r="AG126" s="93" t="s">
        <v>1018</v>
      </c>
      <c r="AH126" s="93" t="s">
        <v>1019</v>
      </c>
      <c r="AI126" s="93" t="s">
        <v>1020</v>
      </c>
      <c r="AJ126" s="93" t="s">
        <v>1021</v>
      </c>
      <c r="AK126" s="93">
        <v>1</v>
      </c>
      <c r="AL126" s="93">
        <v>70</v>
      </c>
      <c r="AM126" s="93" t="s">
        <v>1022</v>
      </c>
      <c r="AN126" s="93" t="s">
        <v>1023</v>
      </c>
      <c r="AO126" s="93" t="s">
        <v>1024</v>
      </c>
      <c r="AU126" s="93">
        <f t="shared" si="13"/>
        <v>0</v>
      </c>
      <c r="AV126" s="93" t="s">
        <v>891</v>
      </c>
      <c r="AW126" s="14" t="e">
        <f t="shared" si="14"/>
        <v>#DIV/0!</v>
      </c>
      <c r="AX126" s="14" t="e">
        <f t="shared" si="15"/>
        <v>#DIV/0!</v>
      </c>
      <c r="AY126" s="14" t="e">
        <f t="shared" si="16"/>
        <v>#DIV/0!</v>
      </c>
      <c r="AZ126" s="93" t="e">
        <f t="shared" si="17"/>
        <v>#DIV/0!</v>
      </c>
      <c r="BA126" s="93" t="s">
        <v>1025</v>
      </c>
      <c r="BB126" s="93" t="s">
        <v>911</v>
      </c>
      <c r="BC126" s="93" t="s">
        <v>1026</v>
      </c>
      <c r="BD126" s="93" t="s">
        <v>1027</v>
      </c>
      <c r="BE126" s="93" t="s">
        <v>1629</v>
      </c>
      <c r="BG126" s="94" t="s">
        <v>1702</v>
      </c>
      <c r="BP126" s="93">
        <v>1</v>
      </c>
      <c r="CG126" s="95"/>
      <c r="CS126" s="93" t="s">
        <v>159</v>
      </c>
      <c r="CT126" s="93">
        <v>2.09</v>
      </c>
      <c r="CU126" s="93">
        <v>0.96</v>
      </c>
      <c r="CV126" s="93">
        <v>4.55</v>
      </c>
      <c r="CW126" s="93" t="s">
        <v>158</v>
      </c>
      <c r="CX126" s="45" t="s">
        <v>82</v>
      </c>
      <c r="CY126" s="93" t="s">
        <v>159</v>
      </c>
      <c r="CZ126" s="45">
        <v>2.09</v>
      </c>
      <c r="DA126" s="45">
        <v>0.96</v>
      </c>
      <c r="DB126" s="45">
        <v>4.55</v>
      </c>
      <c r="DC126" s="69" t="s">
        <v>158</v>
      </c>
      <c r="DE126" s="49">
        <v>2.09</v>
      </c>
      <c r="DF126" s="49">
        <v>0.96</v>
      </c>
      <c r="DG126" s="49">
        <v>4.55</v>
      </c>
      <c r="DI126" s="66">
        <f t="shared" si="18"/>
        <v>1.1299999999999999</v>
      </c>
      <c r="DJ126" s="45">
        <f t="shared" si="19"/>
        <v>2.46</v>
      </c>
      <c r="DK126" s="45">
        <f t="shared" si="20"/>
        <v>0.73716406597671957</v>
      </c>
      <c r="DL126" s="93">
        <f t="shared" si="21"/>
        <v>-4.0821994520255166E-2</v>
      </c>
      <c r="DM126" s="93">
        <f t="shared" si="22"/>
        <v>1.5151272329628591</v>
      </c>
    </row>
    <row r="127" spans="1:117" ht="21" customHeight="1" x14ac:dyDescent="0.35">
      <c r="A127" s="58">
        <v>40</v>
      </c>
      <c r="B127" s="45">
        <v>26</v>
      </c>
      <c r="C127" s="68" t="s">
        <v>914</v>
      </c>
      <c r="D127" s="45" t="str">
        <f t="shared" si="12"/>
        <v>Hwang, S. W. et al (2009)</v>
      </c>
      <c r="E127" s="93" t="s">
        <v>389</v>
      </c>
      <c r="F127" s="93" t="s">
        <v>882</v>
      </c>
      <c r="G127" s="93">
        <v>2009</v>
      </c>
      <c r="H127" s="93" t="s">
        <v>365</v>
      </c>
      <c r="I127" s="93">
        <v>12</v>
      </c>
      <c r="J127" s="93" t="s">
        <v>883</v>
      </c>
      <c r="K127" s="93" t="s">
        <v>95</v>
      </c>
      <c r="L127" s="93" t="s">
        <v>65</v>
      </c>
      <c r="M127" s="93" t="s">
        <v>96</v>
      </c>
      <c r="N127" s="93" t="s">
        <v>97</v>
      </c>
      <c r="O127" s="93" t="s">
        <v>390</v>
      </c>
      <c r="P127" s="93" t="s">
        <v>119</v>
      </c>
      <c r="Q127" s="93" t="s">
        <v>391</v>
      </c>
      <c r="R127" s="93" t="s">
        <v>916</v>
      </c>
      <c r="S127" s="93">
        <v>999</v>
      </c>
      <c r="T127" s="93" t="s">
        <v>102</v>
      </c>
      <c r="U127" s="93" t="s">
        <v>102</v>
      </c>
      <c r="V127" s="93" t="s">
        <v>392</v>
      </c>
      <c r="W127" s="93" t="s">
        <v>75</v>
      </c>
      <c r="X127" s="93" t="s">
        <v>76</v>
      </c>
      <c r="Y127" s="93" t="s">
        <v>76</v>
      </c>
      <c r="Z127" s="93" t="s">
        <v>393</v>
      </c>
      <c r="AA127" s="93" t="s">
        <v>106</v>
      </c>
      <c r="AB127" s="93" t="s">
        <v>106</v>
      </c>
      <c r="AC127" s="93">
        <v>1991</v>
      </c>
      <c r="AD127" s="93" t="s">
        <v>1016</v>
      </c>
      <c r="AE127" s="93" t="s">
        <v>1017</v>
      </c>
      <c r="AF127" s="93" t="s">
        <v>1018</v>
      </c>
      <c r="AG127" s="93" t="s">
        <v>1018</v>
      </c>
      <c r="AH127" s="93" t="s">
        <v>1019</v>
      </c>
      <c r="AI127" s="93" t="s">
        <v>1020</v>
      </c>
      <c r="AJ127" s="93" t="s">
        <v>1021</v>
      </c>
      <c r="AK127" s="93">
        <v>1</v>
      </c>
      <c r="AL127" s="93">
        <v>70</v>
      </c>
      <c r="AM127" s="93" t="s">
        <v>1022</v>
      </c>
      <c r="AN127" s="93" t="s">
        <v>1023</v>
      </c>
      <c r="AO127" s="93" t="s">
        <v>1024</v>
      </c>
      <c r="AU127" s="93">
        <f t="shared" si="13"/>
        <v>0</v>
      </c>
      <c r="AV127" s="93" t="s">
        <v>891</v>
      </c>
      <c r="AW127" s="14" t="e">
        <f t="shared" si="14"/>
        <v>#DIV/0!</v>
      </c>
      <c r="AX127" s="14" t="e">
        <f t="shared" si="15"/>
        <v>#DIV/0!</v>
      </c>
      <c r="AY127" s="14" t="e">
        <f t="shared" si="16"/>
        <v>#DIV/0!</v>
      </c>
      <c r="AZ127" s="93" t="e">
        <f t="shared" si="17"/>
        <v>#DIV/0!</v>
      </c>
      <c r="BA127" s="93" t="s">
        <v>1025</v>
      </c>
      <c r="BB127" s="93" t="s">
        <v>911</v>
      </c>
      <c r="BC127" s="93" t="s">
        <v>1026</v>
      </c>
      <c r="BD127" s="93" t="s">
        <v>1027</v>
      </c>
      <c r="BE127" s="93" t="s">
        <v>1630</v>
      </c>
      <c r="BG127" s="94" t="s">
        <v>1702</v>
      </c>
      <c r="BP127" s="93">
        <v>1</v>
      </c>
      <c r="CG127" s="95"/>
      <c r="CS127" s="93" t="s">
        <v>159</v>
      </c>
      <c r="CT127" s="93">
        <v>5.08</v>
      </c>
      <c r="CU127" s="93">
        <v>4.01</v>
      </c>
      <c r="CV127" s="93">
        <v>6.43</v>
      </c>
      <c r="CW127" s="93" t="s">
        <v>158</v>
      </c>
      <c r="CX127" s="45" t="s">
        <v>82</v>
      </c>
      <c r="CY127" s="93" t="s">
        <v>159</v>
      </c>
      <c r="CZ127" s="45">
        <v>5.08</v>
      </c>
      <c r="DA127" s="45">
        <v>4.01</v>
      </c>
      <c r="DB127" s="45">
        <v>6.43</v>
      </c>
      <c r="DC127" s="69" t="s">
        <v>158</v>
      </c>
      <c r="DE127" s="49">
        <v>5.08</v>
      </c>
      <c r="DF127" s="49">
        <v>4.01</v>
      </c>
      <c r="DG127" s="49">
        <v>6.43</v>
      </c>
      <c r="DI127" s="66">
        <f t="shared" si="18"/>
        <v>1.0700000000000003</v>
      </c>
      <c r="DJ127" s="45">
        <f t="shared" si="19"/>
        <v>1.3499999999999996</v>
      </c>
      <c r="DK127" s="45">
        <f t="shared" si="20"/>
        <v>1.6253112615903906</v>
      </c>
      <c r="DL127" s="93">
        <f t="shared" si="21"/>
        <v>1.3887912413184778</v>
      </c>
      <c r="DM127" s="93">
        <f t="shared" si="22"/>
        <v>1.860974538249528</v>
      </c>
    </row>
    <row r="128" spans="1:117" ht="21" customHeight="1" x14ac:dyDescent="0.35">
      <c r="A128" s="45">
        <v>41</v>
      </c>
      <c r="B128" s="45">
        <v>9</v>
      </c>
      <c r="C128" s="68" t="s">
        <v>914</v>
      </c>
      <c r="D128" s="45" t="str">
        <f t="shared" si="12"/>
        <v>Hwang, S. W. et al (1997)</v>
      </c>
      <c r="E128" s="93" t="s">
        <v>604</v>
      </c>
      <c r="F128" s="93" t="s">
        <v>882</v>
      </c>
      <c r="G128" s="93">
        <v>1997</v>
      </c>
      <c r="H128" s="93" t="s">
        <v>505</v>
      </c>
      <c r="I128" s="93">
        <v>8</v>
      </c>
      <c r="J128" s="93" t="s">
        <v>915</v>
      </c>
      <c r="K128" s="93" t="s">
        <v>95</v>
      </c>
      <c r="L128" s="93" t="s">
        <v>65</v>
      </c>
      <c r="M128" s="93" t="s">
        <v>96</v>
      </c>
      <c r="N128" s="93" t="s">
        <v>97</v>
      </c>
      <c r="O128" s="93" t="s">
        <v>605</v>
      </c>
      <c r="P128" s="93" t="s">
        <v>119</v>
      </c>
      <c r="Q128" s="93" t="s">
        <v>606</v>
      </c>
      <c r="R128" s="93" t="s">
        <v>916</v>
      </c>
      <c r="S128" s="93">
        <v>999</v>
      </c>
      <c r="T128" s="93" t="s">
        <v>102</v>
      </c>
      <c r="U128" s="93" t="s">
        <v>102</v>
      </c>
      <c r="V128" s="93" t="s">
        <v>607</v>
      </c>
      <c r="W128" s="93" t="s">
        <v>75</v>
      </c>
      <c r="X128" s="93" t="s">
        <v>177</v>
      </c>
      <c r="Y128" s="93" t="s">
        <v>177</v>
      </c>
      <c r="Z128" s="93" t="s">
        <v>608</v>
      </c>
      <c r="AA128" s="93" t="s">
        <v>106</v>
      </c>
      <c r="AB128" s="93" t="s">
        <v>106</v>
      </c>
      <c r="AC128" s="93" t="s">
        <v>917</v>
      </c>
      <c r="AD128" s="93" t="s">
        <v>918</v>
      </c>
      <c r="AE128" s="93">
        <v>17292</v>
      </c>
      <c r="AF128" s="93">
        <v>17292</v>
      </c>
      <c r="AG128" s="93">
        <v>17292</v>
      </c>
      <c r="AH128" s="93" t="s">
        <v>919</v>
      </c>
      <c r="AI128" s="93" t="s">
        <v>919</v>
      </c>
      <c r="AJ128" s="93" t="s">
        <v>920</v>
      </c>
      <c r="AK128" s="93">
        <v>1</v>
      </c>
      <c r="AL128" s="93">
        <v>68</v>
      </c>
      <c r="AM128" s="93" t="s">
        <v>921</v>
      </c>
      <c r="AN128" s="93">
        <v>606</v>
      </c>
      <c r="AO128" s="93" t="s">
        <v>922</v>
      </c>
      <c r="AU128" s="93">
        <f t="shared" si="13"/>
        <v>0</v>
      </c>
      <c r="AV128" s="93" t="s">
        <v>891</v>
      </c>
      <c r="AW128" s="14" t="e">
        <f t="shared" si="14"/>
        <v>#DIV/0!</v>
      </c>
      <c r="AX128" s="14" t="e">
        <f t="shared" si="15"/>
        <v>#DIV/0!</v>
      </c>
      <c r="AY128" s="14" t="e">
        <f t="shared" si="16"/>
        <v>#DIV/0!</v>
      </c>
      <c r="AZ128" s="93" t="e">
        <f t="shared" si="17"/>
        <v>#DIV/0!</v>
      </c>
      <c r="BA128" s="93" t="s">
        <v>923</v>
      </c>
      <c r="BD128" s="93" t="s">
        <v>924</v>
      </c>
      <c r="BE128" s="93" t="s">
        <v>1374</v>
      </c>
      <c r="BF128" s="94" t="s">
        <v>1360</v>
      </c>
      <c r="BG128" s="94" t="s">
        <v>1361</v>
      </c>
      <c r="BP128" s="93">
        <v>1</v>
      </c>
      <c r="CS128" s="93" t="s">
        <v>528</v>
      </c>
      <c r="CT128" s="93">
        <v>15.4</v>
      </c>
      <c r="CU128" s="93">
        <v>0.7</v>
      </c>
      <c r="CV128" s="93">
        <v>323.10000000000002</v>
      </c>
      <c r="CW128" s="93" t="s">
        <v>158</v>
      </c>
      <c r="CX128" s="45" t="s">
        <v>82</v>
      </c>
      <c r="CY128" s="93" t="s">
        <v>528</v>
      </c>
      <c r="CZ128" s="45">
        <v>15.4</v>
      </c>
      <c r="DA128" s="45">
        <v>0.7</v>
      </c>
      <c r="DB128" s="45">
        <v>323.10000000000002</v>
      </c>
      <c r="DC128" s="69" t="s">
        <v>158</v>
      </c>
      <c r="DE128" s="49">
        <v>15.4</v>
      </c>
      <c r="DF128" s="49">
        <v>0.7</v>
      </c>
      <c r="DG128" s="49">
        <v>323.10000000000002</v>
      </c>
      <c r="DI128" s="66">
        <f t="shared" si="18"/>
        <v>14.700000000000001</v>
      </c>
      <c r="DJ128" s="45">
        <f t="shared" si="19"/>
        <v>307.70000000000005</v>
      </c>
      <c r="DK128" s="45">
        <f t="shared" si="20"/>
        <v>2.7343675094195836</v>
      </c>
      <c r="DL128" s="93">
        <f t="shared" si="21"/>
        <v>-0.35667494393873245</v>
      </c>
      <c r="DM128" s="93">
        <f t="shared" si="22"/>
        <v>5.7779618728304527</v>
      </c>
    </row>
    <row r="129" spans="1:117" ht="21" customHeight="1" x14ac:dyDescent="0.35">
      <c r="A129" s="45">
        <v>41</v>
      </c>
      <c r="B129" s="45">
        <v>10</v>
      </c>
      <c r="C129" s="68" t="s">
        <v>914</v>
      </c>
      <c r="D129" s="45" t="str">
        <f t="shared" si="12"/>
        <v>Hwang, S. W. et al (1997)</v>
      </c>
      <c r="E129" s="93" t="s">
        <v>604</v>
      </c>
      <c r="F129" s="93" t="s">
        <v>882</v>
      </c>
      <c r="G129" s="93">
        <v>1997</v>
      </c>
      <c r="H129" s="93" t="s">
        <v>505</v>
      </c>
      <c r="I129" s="93">
        <v>8</v>
      </c>
      <c r="J129" s="93" t="s">
        <v>915</v>
      </c>
      <c r="K129" s="93" t="s">
        <v>95</v>
      </c>
      <c r="L129" s="93" t="s">
        <v>65</v>
      </c>
      <c r="M129" s="93" t="s">
        <v>96</v>
      </c>
      <c r="N129" s="93" t="s">
        <v>97</v>
      </c>
      <c r="O129" s="93" t="s">
        <v>605</v>
      </c>
      <c r="P129" s="93" t="s">
        <v>119</v>
      </c>
      <c r="Q129" s="93" t="s">
        <v>606</v>
      </c>
      <c r="R129" s="93" t="s">
        <v>916</v>
      </c>
      <c r="S129" s="93">
        <v>999</v>
      </c>
      <c r="T129" s="93" t="s">
        <v>102</v>
      </c>
      <c r="U129" s="93" t="s">
        <v>102</v>
      </c>
      <c r="V129" s="93" t="s">
        <v>607</v>
      </c>
      <c r="W129" s="93" t="s">
        <v>75</v>
      </c>
      <c r="X129" s="93" t="s">
        <v>177</v>
      </c>
      <c r="Y129" s="93" t="s">
        <v>177</v>
      </c>
      <c r="Z129" s="93" t="s">
        <v>608</v>
      </c>
      <c r="AA129" s="93" t="s">
        <v>106</v>
      </c>
      <c r="AB129" s="93" t="s">
        <v>106</v>
      </c>
      <c r="AC129" s="93" t="s">
        <v>917</v>
      </c>
      <c r="AD129" s="93" t="s">
        <v>918</v>
      </c>
      <c r="AE129" s="93">
        <v>17292</v>
      </c>
      <c r="AF129" s="93">
        <v>17292</v>
      </c>
      <c r="AG129" s="93">
        <v>17292</v>
      </c>
      <c r="AH129" s="93" t="s">
        <v>919</v>
      </c>
      <c r="AI129" s="93" t="s">
        <v>919</v>
      </c>
      <c r="AJ129" s="93" t="s">
        <v>920</v>
      </c>
      <c r="AK129" s="93">
        <v>1</v>
      </c>
      <c r="AL129" s="93">
        <v>68</v>
      </c>
      <c r="AM129" s="93" t="s">
        <v>921</v>
      </c>
      <c r="AN129" s="93">
        <v>606</v>
      </c>
      <c r="AO129" s="93" t="s">
        <v>922</v>
      </c>
      <c r="AU129" s="93">
        <f t="shared" si="13"/>
        <v>0</v>
      </c>
      <c r="AV129" s="93" t="s">
        <v>891</v>
      </c>
      <c r="AW129" s="14" t="e">
        <f t="shared" si="14"/>
        <v>#DIV/0!</v>
      </c>
      <c r="AX129" s="14" t="e">
        <f t="shared" si="15"/>
        <v>#DIV/0!</v>
      </c>
      <c r="AY129" s="14" t="e">
        <f t="shared" si="16"/>
        <v>#DIV/0!</v>
      </c>
      <c r="AZ129" s="93" t="e">
        <f t="shared" si="17"/>
        <v>#DIV/0!</v>
      </c>
      <c r="BA129" s="93" t="s">
        <v>923</v>
      </c>
      <c r="BD129" s="93" t="s">
        <v>924</v>
      </c>
      <c r="BE129" s="93" t="s">
        <v>1375</v>
      </c>
      <c r="BF129" s="94" t="s">
        <v>1360</v>
      </c>
      <c r="BG129" s="94" t="s">
        <v>1361</v>
      </c>
      <c r="BP129" s="93">
        <v>1</v>
      </c>
      <c r="CS129" s="93" t="s">
        <v>528</v>
      </c>
      <c r="CT129" s="93">
        <v>1.7</v>
      </c>
      <c r="CU129" s="93">
        <v>0.2</v>
      </c>
      <c r="CV129" s="93">
        <v>13.1</v>
      </c>
      <c r="CW129" s="93" t="s">
        <v>158</v>
      </c>
      <c r="CX129" s="45" t="s">
        <v>82</v>
      </c>
      <c r="CY129" s="93" t="s">
        <v>528</v>
      </c>
      <c r="CZ129" s="45">
        <v>1.7</v>
      </c>
      <c r="DA129" s="45">
        <v>0.2</v>
      </c>
      <c r="DB129" s="45">
        <v>13.1</v>
      </c>
      <c r="DC129" s="69" t="s">
        <v>158</v>
      </c>
      <c r="DE129" s="49">
        <v>1.7</v>
      </c>
      <c r="DF129" s="49">
        <v>0.2</v>
      </c>
      <c r="DG129" s="49">
        <v>13.1</v>
      </c>
      <c r="DI129" s="66">
        <f t="shared" si="18"/>
        <v>1.5</v>
      </c>
      <c r="DJ129" s="45">
        <f t="shared" si="19"/>
        <v>11.4</v>
      </c>
      <c r="DK129" s="45">
        <f t="shared" si="20"/>
        <v>0.53062825106217038</v>
      </c>
      <c r="DL129" s="93">
        <f t="shared" si="21"/>
        <v>-1.6094379124341003</v>
      </c>
      <c r="DM129" s="93">
        <f t="shared" si="22"/>
        <v>2.5726122302071057</v>
      </c>
    </row>
    <row r="130" spans="1:117" ht="21" customHeight="1" x14ac:dyDescent="0.35">
      <c r="A130" s="45">
        <v>41</v>
      </c>
      <c r="B130" s="45">
        <v>11</v>
      </c>
      <c r="C130" s="68" t="s">
        <v>914</v>
      </c>
      <c r="D130" s="45" t="str">
        <f t="shared" ref="D130:D193" si="23">CONCATENATE(C130," ","(",G130,")")</f>
        <v>Hwang, S. W. et al (1997)</v>
      </c>
      <c r="E130" s="93" t="s">
        <v>604</v>
      </c>
      <c r="F130" s="93" t="s">
        <v>882</v>
      </c>
      <c r="G130" s="93">
        <v>1997</v>
      </c>
      <c r="H130" s="93" t="s">
        <v>505</v>
      </c>
      <c r="I130" s="93">
        <v>8</v>
      </c>
      <c r="J130" s="93" t="s">
        <v>915</v>
      </c>
      <c r="K130" s="93" t="s">
        <v>95</v>
      </c>
      <c r="L130" s="93" t="s">
        <v>65</v>
      </c>
      <c r="M130" s="93" t="s">
        <v>96</v>
      </c>
      <c r="N130" s="93" t="s">
        <v>97</v>
      </c>
      <c r="O130" s="93" t="s">
        <v>605</v>
      </c>
      <c r="P130" s="93" t="s">
        <v>119</v>
      </c>
      <c r="Q130" s="93" t="s">
        <v>606</v>
      </c>
      <c r="R130" s="93" t="s">
        <v>916</v>
      </c>
      <c r="S130" s="93">
        <v>999</v>
      </c>
      <c r="T130" s="93" t="s">
        <v>102</v>
      </c>
      <c r="U130" s="93" t="s">
        <v>102</v>
      </c>
      <c r="V130" s="93" t="s">
        <v>607</v>
      </c>
      <c r="W130" s="93" t="s">
        <v>75</v>
      </c>
      <c r="X130" s="93" t="s">
        <v>177</v>
      </c>
      <c r="Y130" s="93" t="s">
        <v>177</v>
      </c>
      <c r="Z130" s="93" t="s">
        <v>608</v>
      </c>
      <c r="AA130" s="93" t="s">
        <v>106</v>
      </c>
      <c r="AB130" s="93" t="s">
        <v>106</v>
      </c>
      <c r="AC130" s="93" t="s">
        <v>917</v>
      </c>
      <c r="AD130" s="93" t="s">
        <v>918</v>
      </c>
      <c r="AE130" s="93">
        <v>17292</v>
      </c>
      <c r="AF130" s="93">
        <v>17292</v>
      </c>
      <c r="AG130" s="93">
        <v>17292</v>
      </c>
      <c r="AH130" s="93" t="s">
        <v>919</v>
      </c>
      <c r="AI130" s="93" t="s">
        <v>919</v>
      </c>
      <c r="AJ130" s="93" t="s">
        <v>920</v>
      </c>
      <c r="AK130" s="93">
        <v>1</v>
      </c>
      <c r="AL130" s="93">
        <v>68</v>
      </c>
      <c r="AM130" s="93" t="s">
        <v>921</v>
      </c>
      <c r="AN130" s="93">
        <v>606</v>
      </c>
      <c r="AO130" s="93" t="s">
        <v>922</v>
      </c>
      <c r="AU130" s="93">
        <f t="shared" ref="AU130:AU193" si="24">SUM(AR130,AT130)</f>
        <v>0</v>
      </c>
      <c r="AV130" s="93" t="s">
        <v>891</v>
      </c>
      <c r="AW130" s="14" t="e">
        <f t="shared" ref="AW130:AW193" si="25">AQ130/AR130</f>
        <v>#DIV/0!</v>
      </c>
      <c r="AX130" s="14" t="e">
        <f t="shared" ref="AX130:AX193" si="26">AS130/AT130</f>
        <v>#DIV/0!</v>
      </c>
      <c r="AY130" s="14" t="e">
        <f t="shared" ref="AY130:AY193" si="27">SUM(AQ130,AS130)/AU130</f>
        <v>#DIV/0!</v>
      </c>
      <c r="AZ130" s="93" t="e">
        <f t="shared" ref="AZ130:AZ193" si="28">IF(AY130&lt;0.1,1,0)</f>
        <v>#DIV/0!</v>
      </c>
      <c r="BA130" s="93" t="s">
        <v>923</v>
      </c>
      <c r="BD130" s="93" t="s">
        <v>924</v>
      </c>
      <c r="BE130" s="93" t="s">
        <v>1376</v>
      </c>
      <c r="BF130" s="94" t="s">
        <v>1360</v>
      </c>
      <c r="BG130" s="94" t="s">
        <v>1361</v>
      </c>
      <c r="BP130" s="93">
        <v>1</v>
      </c>
      <c r="CS130" s="93" t="s">
        <v>528</v>
      </c>
      <c r="CT130" s="93">
        <v>5.8</v>
      </c>
      <c r="CU130" s="93">
        <v>3.9</v>
      </c>
      <c r="CV130" s="93">
        <v>8.5</v>
      </c>
      <c r="CW130" s="93" t="s">
        <v>158</v>
      </c>
      <c r="CX130" s="45" t="s">
        <v>82</v>
      </c>
      <c r="CY130" s="93" t="s">
        <v>528</v>
      </c>
      <c r="CZ130" s="45">
        <v>5.8</v>
      </c>
      <c r="DA130" s="45">
        <v>3.9</v>
      </c>
      <c r="DB130" s="45">
        <v>8.5</v>
      </c>
      <c r="DC130" s="69" t="s">
        <v>158</v>
      </c>
      <c r="DE130" s="49">
        <v>5.8</v>
      </c>
      <c r="DF130" s="49">
        <v>3.9</v>
      </c>
      <c r="DG130" s="49">
        <v>8.5</v>
      </c>
      <c r="DI130" s="66">
        <f t="shared" ref="DI130:DI193" si="29">DE130-DF130</f>
        <v>1.9</v>
      </c>
      <c r="DJ130" s="45">
        <f t="shared" ref="DJ130:DJ193" si="30">DG130-DE130</f>
        <v>2.7</v>
      </c>
      <c r="DK130" s="45">
        <f t="shared" ref="DK130:DK193" si="31">LN(DE130)</f>
        <v>1.7578579175523736</v>
      </c>
      <c r="DL130" s="93">
        <f t="shared" ref="DL130:DL193" si="32">LN(DF130)</f>
        <v>1.3609765531356006</v>
      </c>
      <c r="DM130" s="93">
        <f t="shared" ref="DM130:DM193" si="33">LN(DG130)</f>
        <v>2.1400661634962708</v>
      </c>
    </row>
    <row r="131" spans="1:117" ht="21" customHeight="1" x14ac:dyDescent="0.35">
      <c r="A131" s="45">
        <v>41</v>
      </c>
      <c r="B131" s="45">
        <v>17</v>
      </c>
      <c r="C131" s="68" t="s">
        <v>914</v>
      </c>
      <c r="D131" s="45" t="str">
        <f t="shared" si="23"/>
        <v>Hwang, S. W. et al (1997)</v>
      </c>
      <c r="E131" s="93" t="s">
        <v>604</v>
      </c>
      <c r="F131" s="93" t="s">
        <v>882</v>
      </c>
      <c r="G131" s="93">
        <v>1997</v>
      </c>
      <c r="H131" s="93" t="s">
        <v>505</v>
      </c>
      <c r="I131" s="93">
        <v>8</v>
      </c>
      <c r="J131" s="93" t="s">
        <v>915</v>
      </c>
      <c r="K131" s="93" t="s">
        <v>95</v>
      </c>
      <c r="L131" s="93" t="s">
        <v>65</v>
      </c>
      <c r="M131" s="93" t="s">
        <v>96</v>
      </c>
      <c r="N131" s="93" t="s">
        <v>97</v>
      </c>
      <c r="O131" s="93" t="s">
        <v>605</v>
      </c>
      <c r="P131" s="93" t="s">
        <v>119</v>
      </c>
      <c r="Q131" s="93" t="s">
        <v>606</v>
      </c>
      <c r="R131" s="93" t="s">
        <v>916</v>
      </c>
      <c r="S131" s="93">
        <v>999</v>
      </c>
      <c r="T131" s="93" t="s">
        <v>102</v>
      </c>
      <c r="U131" s="93" t="s">
        <v>102</v>
      </c>
      <c r="V131" s="93" t="s">
        <v>607</v>
      </c>
      <c r="W131" s="93" t="s">
        <v>75</v>
      </c>
      <c r="X131" s="93" t="s">
        <v>177</v>
      </c>
      <c r="Y131" s="93" t="s">
        <v>177</v>
      </c>
      <c r="Z131" s="93" t="s">
        <v>608</v>
      </c>
      <c r="AA131" s="93" t="s">
        <v>106</v>
      </c>
      <c r="AB131" s="93" t="s">
        <v>106</v>
      </c>
      <c r="AC131" s="93" t="s">
        <v>917</v>
      </c>
      <c r="AD131" s="93" t="s">
        <v>918</v>
      </c>
      <c r="AE131" s="93">
        <v>17292</v>
      </c>
      <c r="AF131" s="93">
        <v>17292</v>
      </c>
      <c r="AG131" s="93">
        <v>17292</v>
      </c>
      <c r="AH131" s="93" t="s">
        <v>919</v>
      </c>
      <c r="AI131" s="93" t="s">
        <v>919</v>
      </c>
      <c r="AJ131" s="93" t="s">
        <v>920</v>
      </c>
      <c r="AK131" s="93">
        <v>1</v>
      </c>
      <c r="AL131" s="93">
        <v>68</v>
      </c>
      <c r="AM131" s="93" t="s">
        <v>921</v>
      </c>
      <c r="AN131" s="93">
        <v>606</v>
      </c>
      <c r="AO131" s="93" t="s">
        <v>922</v>
      </c>
      <c r="AU131" s="93">
        <f t="shared" si="24"/>
        <v>0</v>
      </c>
      <c r="AV131" s="93" t="s">
        <v>891</v>
      </c>
      <c r="AW131" s="14" t="e">
        <f t="shared" si="25"/>
        <v>#DIV/0!</v>
      </c>
      <c r="AX131" s="14" t="e">
        <f t="shared" si="26"/>
        <v>#DIV/0!</v>
      </c>
      <c r="AY131" s="14" t="e">
        <f t="shared" si="27"/>
        <v>#DIV/0!</v>
      </c>
      <c r="AZ131" s="93" t="e">
        <f t="shared" si="28"/>
        <v>#DIV/0!</v>
      </c>
      <c r="BA131" s="93" t="s">
        <v>923</v>
      </c>
      <c r="BD131" s="93" t="s">
        <v>924</v>
      </c>
      <c r="BE131" s="93" t="s">
        <v>1276</v>
      </c>
      <c r="BF131" s="94" t="s">
        <v>1271</v>
      </c>
      <c r="BG131" s="94" t="s">
        <v>1272</v>
      </c>
      <c r="BP131" s="93">
        <v>1</v>
      </c>
      <c r="CS131" s="93" t="s">
        <v>528</v>
      </c>
      <c r="CT131" s="93">
        <v>9.4</v>
      </c>
      <c r="CU131" s="93">
        <v>2.5</v>
      </c>
      <c r="CV131" s="93">
        <v>34.6</v>
      </c>
      <c r="CW131" s="93" t="s">
        <v>158</v>
      </c>
      <c r="CX131" s="45" t="s">
        <v>82</v>
      </c>
      <c r="CY131" s="93" t="s">
        <v>528</v>
      </c>
      <c r="CZ131" s="45">
        <v>9.4</v>
      </c>
      <c r="DA131" s="45">
        <v>2.5</v>
      </c>
      <c r="DB131" s="45">
        <v>34.6</v>
      </c>
      <c r="DC131" s="69" t="s">
        <v>158</v>
      </c>
      <c r="DE131" s="49">
        <v>9.4</v>
      </c>
      <c r="DF131" s="49">
        <v>2.5</v>
      </c>
      <c r="DG131" s="49">
        <v>34.6</v>
      </c>
      <c r="DI131" s="66">
        <f t="shared" si="29"/>
        <v>6.9</v>
      </c>
      <c r="DJ131" s="45">
        <f t="shared" si="30"/>
        <v>25.200000000000003</v>
      </c>
      <c r="DK131" s="45">
        <f t="shared" si="31"/>
        <v>2.2407096892759584</v>
      </c>
      <c r="DL131" s="93">
        <f t="shared" si="32"/>
        <v>0.91629073187415511</v>
      </c>
      <c r="DM131" s="93">
        <f t="shared" si="33"/>
        <v>3.5438536820636788</v>
      </c>
    </row>
    <row r="132" spans="1:117" ht="21" customHeight="1" x14ac:dyDescent="0.35">
      <c r="A132" s="45">
        <v>41</v>
      </c>
      <c r="B132" s="45">
        <v>18</v>
      </c>
      <c r="C132" s="68" t="s">
        <v>914</v>
      </c>
      <c r="D132" s="45" t="str">
        <f t="shared" si="23"/>
        <v>Hwang, S. W. et al (1997)</v>
      </c>
      <c r="E132" s="93" t="s">
        <v>604</v>
      </c>
      <c r="F132" s="93" t="s">
        <v>882</v>
      </c>
      <c r="G132" s="93">
        <v>1997</v>
      </c>
      <c r="H132" s="93" t="s">
        <v>505</v>
      </c>
      <c r="I132" s="93">
        <v>8</v>
      </c>
      <c r="J132" s="93" t="s">
        <v>915</v>
      </c>
      <c r="K132" s="93" t="s">
        <v>95</v>
      </c>
      <c r="L132" s="93" t="s">
        <v>65</v>
      </c>
      <c r="M132" s="93" t="s">
        <v>96</v>
      </c>
      <c r="N132" s="93" t="s">
        <v>97</v>
      </c>
      <c r="O132" s="93" t="s">
        <v>605</v>
      </c>
      <c r="P132" s="93" t="s">
        <v>119</v>
      </c>
      <c r="Q132" s="93" t="s">
        <v>606</v>
      </c>
      <c r="R132" s="93" t="s">
        <v>916</v>
      </c>
      <c r="S132" s="93">
        <v>999</v>
      </c>
      <c r="T132" s="93" t="s">
        <v>102</v>
      </c>
      <c r="U132" s="93" t="s">
        <v>102</v>
      </c>
      <c r="V132" s="93" t="s">
        <v>607</v>
      </c>
      <c r="W132" s="93" t="s">
        <v>75</v>
      </c>
      <c r="X132" s="93" t="s">
        <v>177</v>
      </c>
      <c r="Y132" s="93" t="s">
        <v>177</v>
      </c>
      <c r="Z132" s="93" t="s">
        <v>608</v>
      </c>
      <c r="AA132" s="93" t="s">
        <v>106</v>
      </c>
      <c r="AB132" s="93" t="s">
        <v>106</v>
      </c>
      <c r="AC132" s="93" t="s">
        <v>917</v>
      </c>
      <c r="AD132" s="93" t="s">
        <v>918</v>
      </c>
      <c r="AE132" s="93">
        <v>17292</v>
      </c>
      <c r="AF132" s="93">
        <v>17292</v>
      </c>
      <c r="AG132" s="93">
        <v>17292</v>
      </c>
      <c r="AH132" s="93" t="s">
        <v>919</v>
      </c>
      <c r="AI132" s="93" t="s">
        <v>919</v>
      </c>
      <c r="AJ132" s="93" t="s">
        <v>920</v>
      </c>
      <c r="AK132" s="93">
        <v>1</v>
      </c>
      <c r="AL132" s="93">
        <v>68</v>
      </c>
      <c r="AM132" s="93" t="s">
        <v>921</v>
      </c>
      <c r="AN132" s="93">
        <v>606</v>
      </c>
      <c r="AO132" s="93" t="s">
        <v>922</v>
      </c>
      <c r="AU132" s="93">
        <f t="shared" si="24"/>
        <v>0</v>
      </c>
      <c r="AV132" s="93" t="s">
        <v>891</v>
      </c>
      <c r="AW132" s="14" t="e">
        <f t="shared" si="25"/>
        <v>#DIV/0!</v>
      </c>
      <c r="AX132" s="14" t="e">
        <f t="shared" si="26"/>
        <v>#DIV/0!</v>
      </c>
      <c r="AY132" s="14" t="e">
        <f t="shared" si="27"/>
        <v>#DIV/0!</v>
      </c>
      <c r="AZ132" s="93" t="e">
        <f t="shared" si="28"/>
        <v>#DIV/0!</v>
      </c>
      <c r="BA132" s="93" t="s">
        <v>923</v>
      </c>
      <c r="BD132" s="93" t="s">
        <v>924</v>
      </c>
      <c r="BE132" s="93" t="s">
        <v>1275</v>
      </c>
      <c r="BF132" s="94" t="s">
        <v>1271</v>
      </c>
      <c r="BG132" s="94" t="s">
        <v>1272</v>
      </c>
      <c r="BP132" s="93">
        <v>1</v>
      </c>
      <c r="CS132" s="93" t="s">
        <v>528</v>
      </c>
      <c r="CT132" s="93">
        <v>8.4</v>
      </c>
      <c r="CU132" s="93">
        <v>4.2</v>
      </c>
      <c r="CV132" s="93">
        <v>16.600000000000001</v>
      </c>
      <c r="CW132" s="93" t="s">
        <v>158</v>
      </c>
      <c r="CX132" s="45" t="s">
        <v>82</v>
      </c>
      <c r="CY132" s="93" t="s">
        <v>528</v>
      </c>
      <c r="CZ132" s="45">
        <v>8.4</v>
      </c>
      <c r="DA132" s="45">
        <v>4.2</v>
      </c>
      <c r="DB132" s="45">
        <v>16.600000000000001</v>
      </c>
      <c r="DC132" s="69" t="s">
        <v>158</v>
      </c>
      <c r="DE132" s="49">
        <v>8.4</v>
      </c>
      <c r="DF132" s="49">
        <v>4.2</v>
      </c>
      <c r="DG132" s="49">
        <v>16.600000000000001</v>
      </c>
      <c r="DI132" s="66">
        <f t="shared" si="29"/>
        <v>4.2</v>
      </c>
      <c r="DJ132" s="45">
        <f t="shared" si="30"/>
        <v>8.2000000000000011</v>
      </c>
      <c r="DK132" s="45">
        <f t="shared" si="31"/>
        <v>2.1282317058492679</v>
      </c>
      <c r="DL132" s="93">
        <f t="shared" si="32"/>
        <v>1.4350845252893227</v>
      </c>
      <c r="DM132" s="93">
        <f t="shared" si="33"/>
        <v>2.8094026953624978</v>
      </c>
    </row>
    <row r="133" spans="1:117" ht="21" customHeight="1" x14ac:dyDescent="0.35">
      <c r="A133" s="45">
        <v>41</v>
      </c>
      <c r="B133" s="45">
        <v>3</v>
      </c>
      <c r="C133" s="68" t="s">
        <v>914</v>
      </c>
      <c r="D133" s="45" t="str">
        <f t="shared" si="23"/>
        <v>Hwang, S. W. et al (1997)</v>
      </c>
      <c r="E133" s="93" t="s">
        <v>604</v>
      </c>
      <c r="F133" s="93" t="s">
        <v>882</v>
      </c>
      <c r="G133" s="93">
        <v>1997</v>
      </c>
      <c r="H133" s="93" t="s">
        <v>505</v>
      </c>
      <c r="I133" s="93">
        <v>8</v>
      </c>
      <c r="J133" s="93" t="s">
        <v>915</v>
      </c>
      <c r="K133" s="93" t="s">
        <v>95</v>
      </c>
      <c r="L133" s="93" t="s">
        <v>65</v>
      </c>
      <c r="M133" s="93" t="s">
        <v>96</v>
      </c>
      <c r="N133" s="93" t="s">
        <v>97</v>
      </c>
      <c r="O133" s="93" t="s">
        <v>605</v>
      </c>
      <c r="P133" s="93" t="s">
        <v>119</v>
      </c>
      <c r="Q133" s="93" t="s">
        <v>606</v>
      </c>
      <c r="R133" s="93" t="s">
        <v>916</v>
      </c>
      <c r="S133" s="93">
        <v>999</v>
      </c>
      <c r="T133" s="93" t="s">
        <v>102</v>
      </c>
      <c r="U133" s="93" t="s">
        <v>102</v>
      </c>
      <c r="V133" s="93" t="s">
        <v>607</v>
      </c>
      <c r="W133" s="93" t="s">
        <v>75</v>
      </c>
      <c r="X133" s="93" t="s">
        <v>177</v>
      </c>
      <c r="Y133" s="93" t="s">
        <v>177</v>
      </c>
      <c r="Z133" s="93" t="s">
        <v>608</v>
      </c>
      <c r="AA133" s="93" t="s">
        <v>106</v>
      </c>
      <c r="AB133" s="93" t="s">
        <v>106</v>
      </c>
      <c r="AC133" s="93" t="s">
        <v>917</v>
      </c>
      <c r="AD133" s="93" t="s">
        <v>918</v>
      </c>
      <c r="AE133" s="93">
        <v>17292</v>
      </c>
      <c r="AF133" s="93">
        <v>17292</v>
      </c>
      <c r="AG133" s="93">
        <v>17292</v>
      </c>
      <c r="AH133" s="93" t="s">
        <v>919</v>
      </c>
      <c r="AI133" s="93" t="s">
        <v>919</v>
      </c>
      <c r="AJ133" s="93" t="s">
        <v>920</v>
      </c>
      <c r="AK133" s="93">
        <v>1</v>
      </c>
      <c r="AL133" s="93">
        <v>68</v>
      </c>
      <c r="AM133" s="93" t="s">
        <v>921</v>
      </c>
      <c r="AN133" s="93">
        <v>606</v>
      </c>
      <c r="AO133" s="93" t="s">
        <v>922</v>
      </c>
      <c r="AU133" s="93">
        <f t="shared" si="24"/>
        <v>0</v>
      </c>
      <c r="AV133" s="93" t="s">
        <v>891</v>
      </c>
      <c r="AW133" s="14" t="e">
        <f t="shared" si="25"/>
        <v>#DIV/0!</v>
      </c>
      <c r="AX133" s="14" t="e">
        <f t="shared" si="26"/>
        <v>#DIV/0!</v>
      </c>
      <c r="AY133" s="14" t="e">
        <f t="shared" si="27"/>
        <v>#DIV/0!</v>
      </c>
      <c r="AZ133" s="93" t="e">
        <f t="shared" si="28"/>
        <v>#DIV/0!</v>
      </c>
      <c r="BA133" s="93" t="s">
        <v>923</v>
      </c>
      <c r="BD133" s="93" t="s">
        <v>924</v>
      </c>
      <c r="BE133" s="93" t="s">
        <v>1220</v>
      </c>
      <c r="BF133" s="94" t="s">
        <v>1209</v>
      </c>
      <c r="BG133" s="94" t="s">
        <v>1697</v>
      </c>
      <c r="BP133" s="93">
        <v>1</v>
      </c>
      <c r="CS133" s="93" t="s">
        <v>528</v>
      </c>
      <c r="CT133" s="93">
        <v>2.4</v>
      </c>
      <c r="CU133" s="93">
        <v>0.7</v>
      </c>
      <c r="CV133" s="93">
        <v>7.7</v>
      </c>
      <c r="CW133" s="93" t="s">
        <v>158</v>
      </c>
      <c r="CX133" s="45" t="s">
        <v>82</v>
      </c>
      <c r="CY133" s="93" t="s">
        <v>528</v>
      </c>
      <c r="CZ133" s="45">
        <v>2.4</v>
      </c>
      <c r="DA133" s="45">
        <v>0.7</v>
      </c>
      <c r="DB133" s="45">
        <v>7.7</v>
      </c>
      <c r="DC133" s="69" t="s">
        <v>158</v>
      </c>
      <c r="DE133" s="49">
        <v>2.4</v>
      </c>
      <c r="DF133" s="49">
        <v>0.7</v>
      </c>
      <c r="DG133" s="49">
        <v>7.7</v>
      </c>
      <c r="DI133" s="66">
        <f t="shared" si="29"/>
        <v>1.7</v>
      </c>
      <c r="DJ133" s="45">
        <f t="shared" si="30"/>
        <v>5.3000000000000007</v>
      </c>
      <c r="DK133" s="45">
        <f t="shared" si="31"/>
        <v>0.87546873735389985</v>
      </c>
      <c r="DL133" s="93">
        <f t="shared" si="32"/>
        <v>-0.35667494393873245</v>
      </c>
      <c r="DM133" s="93">
        <f t="shared" si="33"/>
        <v>2.0412203288596382</v>
      </c>
    </row>
    <row r="134" spans="1:117" ht="21" customHeight="1" x14ac:dyDescent="0.35">
      <c r="A134" s="45">
        <v>41</v>
      </c>
      <c r="B134" s="45">
        <v>4</v>
      </c>
      <c r="C134" s="68" t="s">
        <v>914</v>
      </c>
      <c r="D134" s="45" t="str">
        <f t="shared" si="23"/>
        <v>Hwang, S. W. et al (1997)</v>
      </c>
      <c r="E134" s="93" t="s">
        <v>604</v>
      </c>
      <c r="F134" s="93" t="s">
        <v>882</v>
      </c>
      <c r="G134" s="93">
        <v>1997</v>
      </c>
      <c r="H134" s="93" t="s">
        <v>505</v>
      </c>
      <c r="I134" s="93">
        <v>8</v>
      </c>
      <c r="J134" s="93" t="s">
        <v>915</v>
      </c>
      <c r="K134" s="93" t="s">
        <v>95</v>
      </c>
      <c r="L134" s="93" t="s">
        <v>65</v>
      </c>
      <c r="M134" s="93" t="s">
        <v>96</v>
      </c>
      <c r="N134" s="93" t="s">
        <v>97</v>
      </c>
      <c r="O134" s="93" t="s">
        <v>605</v>
      </c>
      <c r="P134" s="93" t="s">
        <v>119</v>
      </c>
      <c r="Q134" s="93" t="s">
        <v>606</v>
      </c>
      <c r="R134" s="93" t="s">
        <v>916</v>
      </c>
      <c r="S134" s="93">
        <v>999</v>
      </c>
      <c r="T134" s="93" t="s">
        <v>102</v>
      </c>
      <c r="U134" s="93" t="s">
        <v>102</v>
      </c>
      <c r="V134" s="93" t="s">
        <v>607</v>
      </c>
      <c r="W134" s="93" t="s">
        <v>75</v>
      </c>
      <c r="X134" s="93" t="s">
        <v>177</v>
      </c>
      <c r="Y134" s="93" t="s">
        <v>177</v>
      </c>
      <c r="Z134" s="93" t="s">
        <v>608</v>
      </c>
      <c r="AA134" s="93" t="s">
        <v>106</v>
      </c>
      <c r="AB134" s="93" t="s">
        <v>106</v>
      </c>
      <c r="AC134" s="93" t="s">
        <v>917</v>
      </c>
      <c r="AD134" s="93" t="s">
        <v>918</v>
      </c>
      <c r="AE134" s="93">
        <v>17292</v>
      </c>
      <c r="AF134" s="93">
        <v>17292</v>
      </c>
      <c r="AG134" s="93">
        <v>17292</v>
      </c>
      <c r="AH134" s="93" t="s">
        <v>919</v>
      </c>
      <c r="AI134" s="93" t="s">
        <v>919</v>
      </c>
      <c r="AJ134" s="93" t="s">
        <v>920</v>
      </c>
      <c r="AK134" s="93">
        <v>1</v>
      </c>
      <c r="AL134" s="93">
        <v>68</v>
      </c>
      <c r="AM134" s="93" t="s">
        <v>921</v>
      </c>
      <c r="AN134" s="93">
        <v>606</v>
      </c>
      <c r="AO134" s="93" t="s">
        <v>922</v>
      </c>
      <c r="AU134" s="93">
        <f t="shared" si="24"/>
        <v>0</v>
      </c>
      <c r="AV134" s="93" t="s">
        <v>891</v>
      </c>
      <c r="AW134" s="14" t="e">
        <f t="shared" si="25"/>
        <v>#DIV/0!</v>
      </c>
      <c r="AX134" s="14" t="e">
        <f t="shared" si="26"/>
        <v>#DIV/0!</v>
      </c>
      <c r="AY134" s="14" t="e">
        <f t="shared" si="27"/>
        <v>#DIV/0!</v>
      </c>
      <c r="AZ134" s="93" t="e">
        <f t="shared" si="28"/>
        <v>#DIV/0!</v>
      </c>
      <c r="BA134" s="93" t="s">
        <v>923</v>
      </c>
      <c r="BD134" s="93" t="s">
        <v>924</v>
      </c>
      <c r="BE134" s="93" t="s">
        <v>1217</v>
      </c>
      <c r="BF134" s="94" t="s">
        <v>1209</v>
      </c>
      <c r="BG134" s="94" t="s">
        <v>1697</v>
      </c>
      <c r="BP134" s="93">
        <v>1</v>
      </c>
      <c r="CS134" s="93" t="s">
        <v>528</v>
      </c>
      <c r="CT134" s="93">
        <v>3.5</v>
      </c>
      <c r="CU134" s="93">
        <v>2.1</v>
      </c>
      <c r="CV134" s="93">
        <v>5.6</v>
      </c>
      <c r="CW134" s="93" t="s">
        <v>158</v>
      </c>
      <c r="CX134" s="45" t="s">
        <v>82</v>
      </c>
      <c r="CY134" s="93" t="s">
        <v>528</v>
      </c>
      <c r="CZ134" s="45">
        <v>3.5</v>
      </c>
      <c r="DA134" s="45">
        <v>2.1</v>
      </c>
      <c r="DB134" s="45">
        <v>5.6</v>
      </c>
      <c r="DC134" s="69" t="s">
        <v>158</v>
      </c>
      <c r="DE134" s="49">
        <v>3.5</v>
      </c>
      <c r="DF134" s="49">
        <v>2.1</v>
      </c>
      <c r="DG134" s="49">
        <v>5.6</v>
      </c>
      <c r="DI134" s="66">
        <f t="shared" si="29"/>
        <v>1.4</v>
      </c>
      <c r="DJ134" s="45">
        <f t="shared" si="30"/>
        <v>2.0999999999999996</v>
      </c>
      <c r="DK134" s="45">
        <f t="shared" si="31"/>
        <v>1.2527629684953681</v>
      </c>
      <c r="DL134" s="93">
        <f t="shared" si="32"/>
        <v>0.74193734472937733</v>
      </c>
      <c r="DM134" s="93">
        <f t="shared" si="33"/>
        <v>1.7227665977411035</v>
      </c>
    </row>
    <row r="135" spans="1:117" ht="21" customHeight="1" x14ac:dyDescent="0.35">
      <c r="A135" s="45">
        <v>41</v>
      </c>
      <c r="B135" s="45">
        <v>1</v>
      </c>
      <c r="C135" s="68" t="s">
        <v>914</v>
      </c>
      <c r="D135" s="45" t="str">
        <f t="shared" si="23"/>
        <v>Hwang, S. W. et al (1997)</v>
      </c>
      <c r="E135" s="93" t="s">
        <v>604</v>
      </c>
      <c r="F135" s="93" t="s">
        <v>882</v>
      </c>
      <c r="G135" s="93">
        <v>1997</v>
      </c>
      <c r="H135" s="93" t="s">
        <v>505</v>
      </c>
      <c r="I135" s="93">
        <v>8</v>
      </c>
      <c r="J135" s="93" t="s">
        <v>915</v>
      </c>
      <c r="K135" s="93" t="s">
        <v>95</v>
      </c>
      <c r="L135" s="93" t="s">
        <v>65</v>
      </c>
      <c r="M135" s="93" t="s">
        <v>96</v>
      </c>
      <c r="N135" s="93" t="s">
        <v>97</v>
      </c>
      <c r="O135" s="93" t="s">
        <v>605</v>
      </c>
      <c r="P135" s="93" t="s">
        <v>119</v>
      </c>
      <c r="Q135" s="93" t="s">
        <v>606</v>
      </c>
      <c r="R135" s="93" t="s">
        <v>916</v>
      </c>
      <c r="S135" s="93">
        <v>999</v>
      </c>
      <c r="T135" s="93" t="s">
        <v>102</v>
      </c>
      <c r="U135" s="93" t="s">
        <v>102</v>
      </c>
      <c r="V135" s="93" t="s">
        <v>607</v>
      </c>
      <c r="W135" s="93" t="s">
        <v>75</v>
      </c>
      <c r="X135" s="93" t="s">
        <v>177</v>
      </c>
      <c r="Y135" s="93" t="s">
        <v>177</v>
      </c>
      <c r="Z135" s="93" t="s">
        <v>608</v>
      </c>
      <c r="AA135" s="93" t="s">
        <v>106</v>
      </c>
      <c r="AB135" s="93" t="s">
        <v>106</v>
      </c>
      <c r="AC135" s="93" t="s">
        <v>917</v>
      </c>
      <c r="AD135" s="93" t="s">
        <v>918</v>
      </c>
      <c r="AE135" s="93">
        <v>17292</v>
      </c>
      <c r="AF135" s="93">
        <v>17292</v>
      </c>
      <c r="AG135" s="93">
        <v>17292</v>
      </c>
      <c r="AH135" s="93" t="s">
        <v>919</v>
      </c>
      <c r="AI135" s="93" t="s">
        <v>919</v>
      </c>
      <c r="AJ135" s="93" t="s">
        <v>920</v>
      </c>
      <c r="AK135" s="93">
        <v>1</v>
      </c>
      <c r="AL135" s="93">
        <v>68</v>
      </c>
      <c r="AM135" s="93" t="s">
        <v>921</v>
      </c>
      <c r="AN135" s="93">
        <v>606</v>
      </c>
      <c r="AO135" s="93" t="s">
        <v>922</v>
      </c>
      <c r="AU135" s="93">
        <f t="shared" si="24"/>
        <v>0</v>
      </c>
      <c r="AV135" s="93" t="s">
        <v>891</v>
      </c>
      <c r="AW135" s="14" t="e">
        <f t="shared" si="25"/>
        <v>#DIV/0!</v>
      </c>
      <c r="AX135" s="14" t="e">
        <f t="shared" si="26"/>
        <v>#DIV/0!</v>
      </c>
      <c r="AY135" s="14" t="e">
        <f t="shared" si="27"/>
        <v>#DIV/0!</v>
      </c>
      <c r="AZ135" s="93" t="e">
        <f t="shared" si="28"/>
        <v>#DIV/0!</v>
      </c>
      <c r="BA135" s="93" t="s">
        <v>923</v>
      </c>
      <c r="BD135" s="93" t="s">
        <v>924</v>
      </c>
      <c r="BE135" s="93" t="s">
        <v>925</v>
      </c>
      <c r="BF135" s="94" t="s">
        <v>897</v>
      </c>
      <c r="BG135" s="94" t="s">
        <v>1703</v>
      </c>
      <c r="BP135" s="93">
        <v>1</v>
      </c>
      <c r="CS135" s="93" t="s">
        <v>528</v>
      </c>
      <c r="CT135" s="93">
        <v>5</v>
      </c>
      <c r="CU135" s="93">
        <v>2.4</v>
      </c>
      <c r="CV135" s="93">
        <v>10.3</v>
      </c>
      <c r="CW135" s="93" t="s">
        <v>158</v>
      </c>
      <c r="CX135" s="45" t="s">
        <v>82</v>
      </c>
      <c r="CY135" s="93" t="s">
        <v>528</v>
      </c>
      <c r="CZ135" s="45">
        <v>5</v>
      </c>
      <c r="DA135" s="45">
        <v>2.4</v>
      </c>
      <c r="DB135" s="45">
        <v>10.3</v>
      </c>
      <c r="DC135" s="69" t="s">
        <v>158</v>
      </c>
      <c r="DE135" s="49">
        <v>5</v>
      </c>
      <c r="DF135" s="49">
        <v>2.4</v>
      </c>
      <c r="DG135" s="49">
        <v>10.3</v>
      </c>
      <c r="DI135" s="66">
        <f t="shared" si="29"/>
        <v>2.6</v>
      </c>
      <c r="DJ135" s="45">
        <f t="shared" si="30"/>
        <v>5.3000000000000007</v>
      </c>
      <c r="DK135" s="45">
        <f t="shared" si="31"/>
        <v>1.6094379124341003</v>
      </c>
      <c r="DL135" s="93">
        <f t="shared" si="32"/>
        <v>0.87546873735389985</v>
      </c>
      <c r="DM135" s="93">
        <f t="shared" si="33"/>
        <v>2.33214389523559</v>
      </c>
    </row>
    <row r="136" spans="1:117" ht="21" customHeight="1" x14ac:dyDescent="0.35">
      <c r="A136" s="45">
        <v>41</v>
      </c>
      <c r="B136" s="45">
        <v>2</v>
      </c>
      <c r="C136" s="68" t="s">
        <v>914</v>
      </c>
      <c r="D136" s="45" t="str">
        <f t="shared" si="23"/>
        <v>Hwang, S. W. et al (1997)</v>
      </c>
      <c r="E136" s="93" t="s">
        <v>604</v>
      </c>
      <c r="F136" s="93" t="s">
        <v>882</v>
      </c>
      <c r="G136" s="93">
        <v>1997</v>
      </c>
      <c r="H136" s="93" t="s">
        <v>505</v>
      </c>
      <c r="I136" s="93">
        <v>8</v>
      </c>
      <c r="J136" s="93" t="s">
        <v>915</v>
      </c>
      <c r="K136" s="93" t="s">
        <v>95</v>
      </c>
      <c r="L136" s="93" t="s">
        <v>65</v>
      </c>
      <c r="M136" s="93" t="s">
        <v>96</v>
      </c>
      <c r="N136" s="93" t="s">
        <v>97</v>
      </c>
      <c r="O136" s="93" t="s">
        <v>605</v>
      </c>
      <c r="P136" s="93" t="s">
        <v>119</v>
      </c>
      <c r="Q136" s="93" t="s">
        <v>606</v>
      </c>
      <c r="R136" s="93" t="s">
        <v>916</v>
      </c>
      <c r="S136" s="93">
        <v>999</v>
      </c>
      <c r="T136" s="93" t="s">
        <v>102</v>
      </c>
      <c r="U136" s="93" t="s">
        <v>102</v>
      </c>
      <c r="V136" s="93" t="s">
        <v>607</v>
      </c>
      <c r="W136" s="93" t="s">
        <v>75</v>
      </c>
      <c r="X136" s="93" t="s">
        <v>177</v>
      </c>
      <c r="Y136" s="93" t="s">
        <v>177</v>
      </c>
      <c r="Z136" s="93" t="s">
        <v>608</v>
      </c>
      <c r="AA136" s="93" t="s">
        <v>106</v>
      </c>
      <c r="AB136" s="93" t="s">
        <v>106</v>
      </c>
      <c r="AC136" s="93" t="s">
        <v>917</v>
      </c>
      <c r="AD136" s="93" t="s">
        <v>918</v>
      </c>
      <c r="AE136" s="93">
        <v>17292</v>
      </c>
      <c r="AF136" s="93">
        <v>17292</v>
      </c>
      <c r="AG136" s="93">
        <v>17292</v>
      </c>
      <c r="AH136" s="93" t="s">
        <v>919</v>
      </c>
      <c r="AI136" s="93" t="s">
        <v>919</v>
      </c>
      <c r="AJ136" s="93" t="s">
        <v>920</v>
      </c>
      <c r="AK136" s="93">
        <v>1</v>
      </c>
      <c r="AL136" s="93">
        <v>68</v>
      </c>
      <c r="AM136" s="93" t="s">
        <v>921</v>
      </c>
      <c r="AN136" s="93">
        <v>606</v>
      </c>
      <c r="AO136" s="93" t="s">
        <v>922</v>
      </c>
      <c r="AU136" s="93">
        <f t="shared" si="24"/>
        <v>0</v>
      </c>
      <c r="AV136" s="93" t="s">
        <v>891</v>
      </c>
      <c r="AW136" s="14" t="e">
        <f t="shared" si="25"/>
        <v>#DIV/0!</v>
      </c>
      <c r="AX136" s="14" t="e">
        <f t="shared" si="26"/>
        <v>#DIV/0!</v>
      </c>
      <c r="AY136" s="14" t="e">
        <f t="shared" si="27"/>
        <v>#DIV/0!</v>
      </c>
      <c r="AZ136" s="93" t="e">
        <f t="shared" si="28"/>
        <v>#DIV/0!</v>
      </c>
      <c r="BA136" s="93" t="s">
        <v>923</v>
      </c>
      <c r="BD136" s="93" t="s">
        <v>924</v>
      </c>
      <c r="BE136" s="93" t="s">
        <v>926</v>
      </c>
      <c r="BF136" s="94" t="s">
        <v>897</v>
      </c>
      <c r="BG136" s="94" t="s">
        <v>1703</v>
      </c>
      <c r="BP136" s="93">
        <v>1</v>
      </c>
      <c r="CS136" s="93" t="s">
        <v>528</v>
      </c>
      <c r="CT136" s="93">
        <v>2</v>
      </c>
      <c r="CU136" s="93">
        <v>1.5</v>
      </c>
      <c r="CV136" s="93">
        <v>2.6</v>
      </c>
      <c r="CW136" s="93" t="s">
        <v>158</v>
      </c>
      <c r="CX136" s="45" t="s">
        <v>82</v>
      </c>
      <c r="CY136" s="93" t="s">
        <v>528</v>
      </c>
      <c r="CZ136" s="45">
        <v>2</v>
      </c>
      <c r="DA136" s="45">
        <v>1.5</v>
      </c>
      <c r="DB136" s="45">
        <v>2.6</v>
      </c>
      <c r="DC136" s="69" t="s">
        <v>158</v>
      </c>
      <c r="DE136" s="49">
        <v>2</v>
      </c>
      <c r="DF136" s="49">
        <v>1.5</v>
      </c>
      <c r="DG136" s="49">
        <v>2.6</v>
      </c>
      <c r="DI136" s="66">
        <f t="shared" si="29"/>
        <v>0.5</v>
      </c>
      <c r="DJ136" s="45">
        <f t="shared" si="30"/>
        <v>0.60000000000000009</v>
      </c>
      <c r="DK136" s="45">
        <f t="shared" si="31"/>
        <v>0.69314718055994529</v>
      </c>
      <c r="DL136" s="93">
        <f t="shared" si="32"/>
        <v>0.40546510810816438</v>
      </c>
      <c r="DM136" s="93">
        <f t="shared" si="33"/>
        <v>0.95551144502743635</v>
      </c>
    </row>
    <row r="137" spans="1:117" ht="21" customHeight="1" x14ac:dyDescent="0.35">
      <c r="A137" s="45">
        <v>41</v>
      </c>
      <c r="B137" s="45">
        <v>13</v>
      </c>
      <c r="C137" s="68" t="s">
        <v>914</v>
      </c>
      <c r="D137" s="45" t="str">
        <f t="shared" si="23"/>
        <v>Hwang, S. W. et al (1997)</v>
      </c>
      <c r="E137" s="93" t="s">
        <v>604</v>
      </c>
      <c r="F137" s="93" t="s">
        <v>882</v>
      </c>
      <c r="G137" s="93">
        <v>1997</v>
      </c>
      <c r="H137" s="93" t="s">
        <v>505</v>
      </c>
      <c r="I137" s="93">
        <v>8</v>
      </c>
      <c r="J137" s="93" t="s">
        <v>915</v>
      </c>
      <c r="K137" s="93" t="s">
        <v>95</v>
      </c>
      <c r="L137" s="93" t="s">
        <v>65</v>
      </c>
      <c r="M137" s="93" t="s">
        <v>96</v>
      </c>
      <c r="N137" s="93" t="s">
        <v>97</v>
      </c>
      <c r="O137" s="93" t="s">
        <v>605</v>
      </c>
      <c r="P137" s="93" t="s">
        <v>119</v>
      </c>
      <c r="Q137" s="93" t="s">
        <v>606</v>
      </c>
      <c r="R137" s="93" t="s">
        <v>916</v>
      </c>
      <c r="S137" s="93">
        <v>999</v>
      </c>
      <c r="T137" s="93" t="s">
        <v>102</v>
      </c>
      <c r="U137" s="93" t="s">
        <v>102</v>
      </c>
      <c r="V137" s="93" t="s">
        <v>607</v>
      </c>
      <c r="W137" s="93" t="s">
        <v>75</v>
      </c>
      <c r="X137" s="93" t="s">
        <v>177</v>
      </c>
      <c r="Y137" s="93" t="s">
        <v>177</v>
      </c>
      <c r="Z137" s="93" t="s">
        <v>608</v>
      </c>
      <c r="AA137" s="93" t="s">
        <v>106</v>
      </c>
      <c r="AB137" s="93" t="s">
        <v>106</v>
      </c>
      <c r="AC137" s="93" t="s">
        <v>917</v>
      </c>
      <c r="AD137" s="93" t="s">
        <v>918</v>
      </c>
      <c r="AE137" s="93">
        <v>17292</v>
      </c>
      <c r="AF137" s="93">
        <v>17292</v>
      </c>
      <c r="AG137" s="93">
        <v>17292</v>
      </c>
      <c r="AH137" s="93" t="s">
        <v>919</v>
      </c>
      <c r="AI137" s="93" t="s">
        <v>919</v>
      </c>
      <c r="AJ137" s="93" t="s">
        <v>920</v>
      </c>
      <c r="AK137" s="93">
        <v>1</v>
      </c>
      <c r="AL137" s="93">
        <v>68</v>
      </c>
      <c r="AM137" s="93" t="s">
        <v>921</v>
      </c>
      <c r="AN137" s="93">
        <v>606</v>
      </c>
      <c r="AO137" s="93" t="s">
        <v>922</v>
      </c>
      <c r="AU137" s="93">
        <f t="shared" si="24"/>
        <v>0</v>
      </c>
      <c r="AV137" s="93" t="s">
        <v>891</v>
      </c>
      <c r="AW137" s="14" t="e">
        <f t="shared" si="25"/>
        <v>#DIV/0!</v>
      </c>
      <c r="AX137" s="14" t="e">
        <f t="shared" si="26"/>
        <v>#DIV/0!</v>
      </c>
      <c r="AY137" s="14" t="e">
        <f t="shared" si="27"/>
        <v>#DIV/0!</v>
      </c>
      <c r="AZ137" s="93" t="e">
        <f t="shared" si="28"/>
        <v>#DIV/0!</v>
      </c>
      <c r="BA137" s="93" t="s">
        <v>923</v>
      </c>
      <c r="BD137" s="93" t="s">
        <v>924</v>
      </c>
      <c r="BE137" s="93" t="s">
        <v>1398</v>
      </c>
      <c r="BF137" s="94" t="s">
        <v>1396</v>
      </c>
      <c r="BG137" s="94" t="s">
        <v>1361</v>
      </c>
      <c r="BP137" s="93">
        <v>1</v>
      </c>
      <c r="CS137" s="93" t="s">
        <v>528</v>
      </c>
      <c r="CT137" s="93">
        <v>7.2</v>
      </c>
      <c r="CU137" s="93">
        <v>1.7</v>
      </c>
      <c r="CV137" s="93">
        <v>31.2</v>
      </c>
      <c r="CW137" s="93" t="s">
        <v>158</v>
      </c>
      <c r="CX137" s="45" t="s">
        <v>82</v>
      </c>
      <c r="CY137" s="93" t="s">
        <v>528</v>
      </c>
      <c r="CZ137" s="45">
        <v>7.2</v>
      </c>
      <c r="DA137" s="45">
        <v>1.7</v>
      </c>
      <c r="DB137" s="45">
        <v>31.2</v>
      </c>
      <c r="DC137" s="69" t="s">
        <v>158</v>
      </c>
      <c r="DE137" s="49">
        <v>7.2</v>
      </c>
      <c r="DF137" s="49">
        <v>1.7</v>
      </c>
      <c r="DG137" s="49">
        <v>31.2</v>
      </c>
      <c r="DI137" s="66">
        <f t="shared" si="29"/>
        <v>5.5</v>
      </c>
      <c r="DJ137" s="45">
        <f t="shared" si="30"/>
        <v>24</v>
      </c>
      <c r="DK137" s="45">
        <f t="shared" si="31"/>
        <v>1.9740810260220096</v>
      </c>
      <c r="DL137" s="93">
        <f t="shared" si="32"/>
        <v>0.53062825106217038</v>
      </c>
      <c r="DM137" s="93">
        <f t="shared" si="33"/>
        <v>3.4404180948154366</v>
      </c>
    </row>
    <row r="138" spans="1:117" ht="21" customHeight="1" x14ac:dyDescent="0.35">
      <c r="A138" s="45">
        <v>41</v>
      </c>
      <c r="B138" s="45">
        <v>14</v>
      </c>
      <c r="C138" s="68" t="s">
        <v>914</v>
      </c>
      <c r="D138" s="45" t="str">
        <f t="shared" si="23"/>
        <v>Hwang, S. W. et al (1997)</v>
      </c>
      <c r="E138" s="93" t="s">
        <v>604</v>
      </c>
      <c r="F138" s="93" t="s">
        <v>882</v>
      </c>
      <c r="G138" s="93">
        <v>1997</v>
      </c>
      <c r="H138" s="93" t="s">
        <v>505</v>
      </c>
      <c r="I138" s="93">
        <v>8</v>
      </c>
      <c r="J138" s="93" t="s">
        <v>915</v>
      </c>
      <c r="K138" s="93" t="s">
        <v>95</v>
      </c>
      <c r="L138" s="93" t="s">
        <v>65</v>
      </c>
      <c r="M138" s="93" t="s">
        <v>96</v>
      </c>
      <c r="N138" s="93" t="s">
        <v>97</v>
      </c>
      <c r="O138" s="93" t="s">
        <v>605</v>
      </c>
      <c r="P138" s="93" t="s">
        <v>119</v>
      </c>
      <c r="Q138" s="93" t="s">
        <v>606</v>
      </c>
      <c r="R138" s="93" t="s">
        <v>916</v>
      </c>
      <c r="S138" s="93">
        <v>999</v>
      </c>
      <c r="T138" s="93" t="s">
        <v>102</v>
      </c>
      <c r="U138" s="93" t="s">
        <v>102</v>
      </c>
      <c r="V138" s="93" t="s">
        <v>607</v>
      </c>
      <c r="W138" s="93" t="s">
        <v>75</v>
      </c>
      <c r="X138" s="93" t="s">
        <v>177</v>
      </c>
      <c r="Y138" s="93" t="s">
        <v>177</v>
      </c>
      <c r="Z138" s="93" t="s">
        <v>608</v>
      </c>
      <c r="AA138" s="93" t="s">
        <v>106</v>
      </c>
      <c r="AB138" s="93" t="s">
        <v>106</v>
      </c>
      <c r="AC138" s="93" t="s">
        <v>917</v>
      </c>
      <c r="AD138" s="93" t="s">
        <v>918</v>
      </c>
      <c r="AE138" s="93">
        <v>17292</v>
      </c>
      <c r="AF138" s="93">
        <v>17292</v>
      </c>
      <c r="AG138" s="93">
        <v>17292</v>
      </c>
      <c r="AH138" s="93" t="s">
        <v>919</v>
      </c>
      <c r="AI138" s="93" t="s">
        <v>919</v>
      </c>
      <c r="AJ138" s="93" t="s">
        <v>920</v>
      </c>
      <c r="AK138" s="93">
        <v>1</v>
      </c>
      <c r="AL138" s="93">
        <v>68</v>
      </c>
      <c r="AM138" s="93" t="s">
        <v>921</v>
      </c>
      <c r="AN138" s="93">
        <v>606</v>
      </c>
      <c r="AO138" s="93" t="s">
        <v>922</v>
      </c>
      <c r="AU138" s="93">
        <f t="shared" si="24"/>
        <v>0</v>
      </c>
      <c r="AV138" s="93" t="s">
        <v>891</v>
      </c>
      <c r="AW138" s="14" t="e">
        <f t="shared" si="25"/>
        <v>#DIV/0!</v>
      </c>
      <c r="AX138" s="14" t="e">
        <f t="shared" si="26"/>
        <v>#DIV/0!</v>
      </c>
      <c r="AY138" s="14" t="e">
        <f t="shared" si="27"/>
        <v>#DIV/0!</v>
      </c>
      <c r="AZ138" s="93" t="e">
        <f t="shared" si="28"/>
        <v>#DIV/0!</v>
      </c>
      <c r="BA138" s="93" t="s">
        <v>923</v>
      </c>
      <c r="BD138" s="93" t="s">
        <v>924</v>
      </c>
      <c r="BE138" s="93" t="s">
        <v>1399</v>
      </c>
      <c r="BF138" s="94" t="s">
        <v>1396</v>
      </c>
      <c r="BG138" s="94" t="s">
        <v>1361</v>
      </c>
      <c r="BP138" s="93">
        <v>1</v>
      </c>
      <c r="CS138" s="93" t="s">
        <v>528</v>
      </c>
      <c r="CT138" s="93">
        <v>9.4</v>
      </c>
      <c r="CU138" s="93">
        <v>2.5</v>
      </c>
      <c r="CV138" s="93">
        <v>34.6</v>
      </c>
      <c r="CW138" s="93" t="s">
        <v>158</v>
      </c>
      <c r="CX138" s="45" t="s">
        <v>82</v>
      </c>
      <c r="CY138" s="93" t="s">
        <v>528</v>
      </c>
      <c r="CZ138" s="45">
        <v>9.4</v>
      </c>
      <c r="DA138" s="45">
        <v>2.5</v>
      </c>
      <c r="DB138" s="45">
        <v>34.6</v>
      </c>
      <c r="DC138" s="69" t="s">
        <v>158</v>
      </c>
      <c r="DE138" s="49">
        <v>9.4</v>
      </c>
      <c r="DF138" s="49">
        <v>2.5</v>
      </c>
      <c r="DG138" s="49">
        <v>34.6</v>
      </c>
      <c r="DI138" s="66">
        <f t="shared" si="29"/>
        <v>6.9</v>
      </c>
      <c r="DJ138" s="45">
        <f t="shared" si="30"/>
        <v>25.200000000000003</v>
      </c>
      <c r="DK138" s="45">
        <f t="shared" si="31"/>
        <v>2.2407096892759584</v>
      </c>
      <c r="DL138" s="93">
        <f t="shared" si="32"/>
        <v>0.91629073187415511</v>
      </c>
      <c r="DM138" s="93">
        <f t="shared" si="33"/>
        <v>3.5438536820636788</v>
      </c>
    </row>
    <row r="139" spans="1:117" ht="21" customHeight="1" x14ac:dyDescent="0.35">
      <c r="A139" s="45">
        <v>41</v>
      </c>
      <c r="B139" s="45">
        <v>15</v>
      </c>
      <c r="C139" s="68" t="s">
        <v>914</v>
      </c>
      <c r="D139" s="45" t="str">
        <f t="shared" si="23"/>
        <v>Hwang, S. W. et al (1997)</v>
      </c>
      <c r="E139" s="93" t="s">
        <v>604</v>
      </c>
      <c r="F139" s="93" t="s">
        <v>882</v>
      </c>
      <c r="G139" s="93">
        <v>1997</v>
      </c>
      <c r="H139" s="93" t="s">
        <v>505</v>
      </c>
      <c r="I139" s="93">
        <v>8</v>
      </c>
      <c r="J139" s="93" t="s">
        <v>915</v>
      </c>
      <c r="K139" s="93" t="s">
        <v>95</v>
      </c>
      <c r="L139" s="93" t="s">
        <v>65</v>
      </c>
      <c r="M139" s="93" t="s">
        <v>96</v>
      </c>
      <c r="N139" s="93" t="s">
        <v>97</v>
      </c>
      <c r="O139" s="93" t="s">
        <v>605</v>
      </c>
      <c r="P139" s="93" t="s">
        <v>119</v>
      </c>
      <c r="Q139" s="93" t="s">
        <v>606</v>
      </c>
      <c r="R139" s="93" t="s">
        <v>916</v>
      </c>
      <c r="S139" s="93">
        <v>999</v>
      </c>
      <c r="T139" s="93" t="s">
        <v>102</v>
      </c>
      <c r="U139" s="93" t="s">
        <v>102</v>
      </c>
      <c r="V139" s="93" t="s">
        <v>607</v>
      </c>
      <c r="W139" s="93" t="s">
        <v>75</v>
      </c>
      <c r="X139" s="93" t="s">
        <v>177</v>
      </c>
      <c r="Y139" s="93" t="s">
        <v>177</v>
      </c>
      <c r="Z139" s="93" t="s">
        <v>608</v>
      </c>
      <c r="AA139" s="93" t="s">
        <v>106</v>
      </c>
      <c r="AB139" s="93" t="s">
        <v>106</v>
      </c>
      <c r="AC139" s="93" t="s">
        <v>917</v>
      </c>
      <c r="AD139" s="93" t="s">
        <v>918</v>
      </c>
      <c r="AE139" s="93">
        <v>17292</v>
      </c>
      <c r="AF139" s="93">
        <v>17292</v>
      </c>
      <c r="AG139" s="93">
        <v>17292</v>
      </c>
      <c r="AH139" s="93" t="s">
        <v>919</v>
      </c>
      <c r="AI139" s="93" t="s">
        <v>919</v>
      </c>
      <c r="AJ139" s="93" t="s">
        <v>920</v>
      </c>
      <c r="AK139" s="93">
        <v>1</v>
      </c>
      <c r="AL139" s="93">
        <v>68</v>
      </c>
      <c r="AM139" s="93" t="s">
        <v>921</v>
      </c>
      <c r="AN139" s="93">
        <v>606</v>
      </c>
      <c r="AO139" s="93" t="s">
        <v>922</v>
      </c>
      <c r="AU139" s="93">
        <f t="shared" si="24"/>
        <v>0</v>
      </c>
      <c r="AV139" s="93" t="s">
        <v>891</v>
      </c>
      <c r="AW139" s="14" t="e">
        <f t="shared" si="25"/>
        <v>#DIV/0!</v>
      </c>
      <c r="AX139" s="14" t="e">
        <f t="shared" si="26"/>
        <v>#DIV/0!</v>
      </c>
      <c r="AY139" s="14" t="e">
        <f t="shared" si="27"/>
        <v>#DIV/0!</v>
      </c>
      <c r="AZ139" s="93" t="e">
        <f t="shared" si="28"/>
        <v>#DIV/0!</v>
      </c>
      <c r="BA139" s="93" t="s">
        <v>923</v>
      </c>
      <c r="BD139" s="93" t="s">
        <v>924</v>
      </c>
      <c r="BE139" s="93" t="s">
        <v>1395</v>
      </c>
      <c r="BF139" s="94" t="s">
        <v>1396</v>
      </c>
      <c r="BG139" s="94" t="s">
        <v>1361</v>
      </c>
      <c r="BP139" s="93">
        <v>1</v>
      </c>
      <c r="CS139" s="93" t="s">
        <v>528</v>
      </c>
      <c r="CT139" s="93">
        <v>4.0999999999999996</v>
      </c>
      <c r="CU139" s="93">
        <v>1</v>
      </c>
      <c r="CV139" s="93">
        <v>16.5</v>
      </c>
      <c r="CW139" s="93" t="s">
        <v>158</v>
      </c>
      <c r="CX139" s="45" t="s">
        <v>82</v>
      </c>
      <c r="CY139" s="93" t="s">
        <v>528</v>
      </c>
      <c r="CZ139" s="45">
        <v>4.0999999999999996</v>
      </c>
      <c r="DA139" s="45">
        <v>1</v>
      </c>
      <c r="DB139" s="45">
        <v>16.5</v>
      </c>
      <c r="DC139" s="69" t="s">
        <v>158</v>
      </c>
      <c r="DE139" s="49">
        <v>4.0999999999999996</v>
      </c>
      <c r="DF139" s="49">
        <v>1</v>
      </c>
      <c r="DG139" s="49">
        <v>16.5</v>
      </c>
      <c r="DI139" s="66">
        <f t="shared" si="29"/>
        <v>3.0999999999999996</v>
      </c>
      <c r="DJ139" s="45">
        <f t="shared" si="30"/>
        <v>12.4</v>
      </c>
      <c r="DK139" s="45">
        <f t="shared" si="31"/>
        <v>1.410986973710262</v>
      </c>
      <c r="DL139" s="93">
        <f t="shared" si="32"/>
        <v>0</v>
      </c>
      <c r="DM139" s="93">
        <f t="shared" si="33"/>
        <v>2.8033603809065348</v>
      </c>
    </row>
    <row r="140" spans="1:117" ht="21" customHeight="1" x14ac:dyDescent="0.35">
      <c r="A140" s="45">
        <v>41</v>
      </c>
      <c r="B140" s="45">
        <v>16</v>
      </c>
      <c r="C140" s="68" t="s">
        <v>914</v>
      </c>
      <c r="D140" s="45" t="str">
        <f t="shared" si="23"/>
        <v>Hwang, S. W. et al (1997)</v>
      </c>
      <c r="E140" s="93" t="s">
        <v>604</v>
      </c>
      <c r="F140" s="93" t="s">
        <v>882</v>
      </c>
      <c r="G140" s="93">
        <v>1997</v>
      </c>
      <c r="H140" s="93" t="s">
        <v>505</v>
      </c>
      <c r="I140" s="93">
        <v>8</v>
      </c>
      <c r="J140" s="93" t="s">
        <v>915</v>
      </c>
      <c r="K140" s="93" t="s">
        <v>95</v>
      </c>
      <c r="L140" s="93" t="s">
        <v>65</v>
      </c>
      <c r="M140" s="93" t="s">
        <v>96</v>
      </c>
      <c r="N140" s="93" t="s">
        <v>97</v>
      </c>
      <c r="O140" s="93" t="s">
        <v>605</v>
      </c>
      <c r="P140" s="93" t="s">
        <v>119</v>
      </c>
      <c r="Q140" s="93" t="s">
        <v>606</v>
      </c>
      <c r="R140" s="93" t="s">
        <v>916</v>
      </c>
      <c r="S140" s="93">
        <v>999</v>
      </c>
      <c r="T140" s="93" t="s">
        <v>102</v>
      </c>
      <c r="U140" s="93" t="s">
        <v>102</v>
      </c>
      <c r="V140" s="93" t="s">
        <v>607</v>
      </c>
      <c r="W140" s="93" t="s">
        <v>75</v>
      </c>
      <c r="X140" s="93" t="s">
        <v>177</v>
      </c>
      <c r="Y140" s="93" t="s">
        <v>177</v>
      </c>
      <c r="Z140" s="93" t="s">
        <v>608</v>
      </c>
      <c r="AA140" s="93" t="s">
        <v>106</v>
      </c>
      <c r="AB140" s="93" t="s">
        <v>106</v>
      </c>
      <c r="AC140" s="93" t="s">
        <v>917</v>
      </c>
      <c r="AD140" s="93" t="s">
        <v>918</v>
      </c>
      <c r="AE140" s="93">
        <v>17292</v>
      </c>
      <c r="AF140" s="93">
        <v>17292</v>
      </c>
      <c r="AG140" s="93">
        <v>17292</v>
      </c>
      <c r="AH140" s="93" t="s">
        <v>919</v>
      </c>
      <c r="AI140" s="93" t="s">
        <v>919</v>
      </c>
      <c r="AJ140" s="93" t="s">
        <v>920</v>
      </c>
      <c r="AK140" s="93">
        <v>1</v>
      </c>
      <c r="AL140" s="93">
        <v>68</v>
      </c>
      <c r="AM140" s="93" t="s">
        <v>921</v>
      </c>
      <c r="AN140" s="93">
        <v>606</v>
      </c>
      <c r="AO140" s="93" t="s">
        <v>922</v>
      </c>
      <c r="AU140" s="93">
        <f t="shared" si="24"/>
        <v>0</v>
      </c>
      <c r="AV140" s="93" t="s">
        <v>891</v>
      </c>
      <c r="AW140" s="14" t="e">
        <f t="shared" si="25"/>
        <v>#DIV/0!</v>
      </c>
      <c r="AX140" s="14" t="e">
        <f t="shared" si="26"/>
        <v>#DIV/0!</v>
      </c>
      <c r="AY140" s="14" t="e">
        <f t="shared" si="27"/>
        <v>#DIV/0!</v>
      </c>
      <c r="AZ140" s="93" t="e">
        <f t="shared" si="28"/>
        <v>#DIV/0!</v>
      </c>
      <c r="BA140" s="93" t="s">
        <v>923</v>
      </c>
      <c r="BD140" s="93" t="s">
        <v>924</v>
      </c>
      <c r="BE140" s="93" t="s">
        <v>1397</v>
      </c>
      <c r="BF140" s="94" t="s">
        <v>1396</v>
      </c>
      <c r="BG140" s="94" t="s">
        <v>1361</v>
      </c>
      <c r="BP140" s="93">
        <v>1</v>
      </c>
      <c r="CS140" s="93" t="s">
        <v>528</v>
      </c>
      <c r="CT140" s="93">
        <v>1.5</v>
      </c>
      <c r="CU140" s="93">
        <v>0.7</v>
      </c>
      <c r="CV140" s="93">
        <v>3</v>
      </c>
      <c r="CW140" s="93" t="s">
        <v>158</v>
      </c>
      <c r="CX140" s="45" t="s">
        <v>82</v>
      </c>
      <c r="CY140" s="93" t="s">
        <v>528</v>
      </c>
      <c r="CZ140" s="45">
        <v>1.5</v>
      </c>
      <c r="DA140" s="45">
        <v>0.7</v>
      </c>
      <c r="DB140" s="45">
        <v>3</v>
      </c>
      <c r="DC140" s="69" t="s">
        <v>158</v>
      </c>
      <c r="DE140" s="49">
        <v>1.5</v>
      </c>
      <c r="DF140" s="49">
        <v>0.7</v>
      </c>
      <c r="DG140" s="49">
        <v>3</v>
      </c>
      <c r="DI140" s="66">
        <f t="shared" si="29"/>
        <v>0.8</v>
      </c>
      <c r="DJ140" s="45">
        <f t="shared" si="30"/>
        <v>1.5</v>
      </c>
      <c r="DK140" s="45">
        <f t="shared" si="31"/>
        <v>0.40546510810816438</v>
      </c>
      <c r="DL140" s="93">
        <f t="shared" si="32"/>
        <v>-0.35667494393873245</v>
      </c>
      <c r="DM140" s="93">
        <f t="shared" si="33"/>
        <v>1.0986122886681098</v>
      </c>
    </row>
    <row r="141" spans="1:117" ht="21" customHeight="1" x14ac:dyDescent="0.35">
      <c r="A141" s="45">
        <v>41</v>
      </c>
      <c r="B141" s="45">
        <v>5</v>
      </c>
      <c r="C141" s="68" t="s">
        <v>914</v>
      </c>
      <c r="D141" s="45" t="str">
        <f t="shared" si="23"/>
        <v>Hwang, S. W. et al (1997)</v>
      </c>
      <c r="E141" s="93" t="s">
        <v>604</v>
      </c>
      <c r="F141" s="93" t="s">
        <v>882</v>
      </c>
      <c r="G141" s="93">
        <v>1997</v>
      </c>
      <c r="H141" s="93" t="s">
        <v>505</v>
      </c>
      <c r="I141" s="93">
        <v>8</v>
      </c>
      <c r="J141" s="93" t="s">
        <v>915</v>
      </c>
      <c r="K141" s="93" t="s">
        <v>95</v>
      </c>
      <c r="L141" s="93" t="s">
        <v>65</v>
      </c>
      <c r="M141" s="93" t="s">
        <v>96</v>
      </c>
      <c r="N141" s="93" t="s">
        <v>97</v>
      </c>
      <c r="O141" s="93" t="s">
        <v>605</v>
      </c>
      <c r="P141" s="93" t="s">
        <v>119</v>
      </c>
      <c r="Q141" s="93" t="s">
        <v>606</v>
      </c>
      <c r="R141" s="93" t="s">
        <v>916</v>
      </c>
      <c r="S141" s="93">
        <v>999</v>
      </c>
      <c r="T141" s="93" t="s">
        <v>102</v>
      </c>
      <c r="U141" s="93" t="s">
        <v>102</v>
      </c>
      <c r="V141" s="93" t="s">
        <v>607</v>
      </c>
      <c r="W141" s="93" t="s">
        <v>75</v>
      </c>
      <c r="X141" s="93" t="s">
        <v>177</v>
      </c>
      <c r="Y141" s="93" t="s">
        <v>177</v>
      </c>
      <c r="Z141" s="93" t="s">
        <v>608</v>
      </c>
      <c r="AA141" s="93" t="s">
        <v>106</v>
      </c>
      <c r="AB141" s="93" t="s">
        <v>106</v>
      </c>
      <c r="AC141" s="93" t="s">
        <v>917</v>
      </c>
      <c r="AD141" s="93" t="s">
        <v>918</v>
      </c>
      <c r="AE141" s="93">
        <v>17292</v>
      </c>
      <c r="AF141" s="93">
        <v>17292</v>
      </c>
      <c r="AG141" s="93">
        <v>17292</v>
      </c>
      <c r="AH141" s="93" t="s">
        <v>919</v>
      </c>
      <c r="AI141" s="93" t="s">
        <v>919</v>
      </c>
      <c r="AJ141" s="93" t="s">
        <v>920</v>
      </c>
      <c r="AK141" s="93">
        <v>1</v>
      </c>
      <c r="AL141" s="93">
        <v>68</v>
      </c>
      <c r="AM141" s="93" t="s">
        <v>921</v>
      </c>
      <c r="AN141" s="93">
        <v>606</v>
      </c>
      <c r="AO141" s="93" t="s">
        <v>922</v>
      </c>
      <c r="AU141" s="93">
        <f t="shared" si="24"/>
        <v>0</v>
      </c>
      <c r="AV141" s="93" t="s">
        <v>891</v>
      </c>
      <c r="AW141" s="14" t="e">
        <f t="shared" si="25"/>
        <v>#DIV/0!</v>
      </c>
      <c r="AX141" s="14" t="e">
        <f t="shared" si="26"/>
        <v>#DIV/0!</v>
      </c>
      <c r="AY141" s="14" t="e">
        <f t="shared" si="27"/>
        <v>#DIV/0!</v>
      </c>
      <c r="AZ141" s="93" t="e">
        <f t="shared" si="28"/>
        <v>#DIV/0!</v>
      </c>
      <c r="BA141" s="93" t="s">
        <v>923</v>
      </c>
      <c r="BD141" s="93" t="s">
        <v>924</v>
      </c>
      <c r="BE141" s="93" t="s">
        <v>1334</v>
      </c>
      <c r="BF141" s="94" t="s">
        <v>1333</v>
      </c>
      <c r="BG141" s="94" t="s">
        <v>1331</v>
      </c>
      <c r="BP141" s="93">
        <v>1</v>
      </c>
      <c r="CS141" s="93" t="s">
        <v>528</v>
      </c>
      <c r="CT141" s="93">
        <v>6.3</v>
      </c>
      <c r="CU141" s="93">
        <v>1.7</v>
      </c>
      <c r="CV141" s="93">
        <v>24.1</v>
      </c>
      <c r="CW141" s="93" t="s">
        <v>158</v>
      </c>
      <c r="CX141" s="45" t="s">
        <v>82</v>
      </c>
      <c r="CY141" s="93" t="s">
        <v>528</v>
      </c>
      <c r="CZ141" s="45">
        <v>6.3</v>
      </c>
      <c r="DA141" s="45">
        <v>1.7</v>
      </c>
      <c r="DB141" s="45">
        <v>24.1</v>
      </c>
      <c r="DC141" s="69" t="s">
        <v>158</v>
      </c>
      <c r="DE141" s="49">
        <v>6.3</v>
      </c>
      <c r="DF141" s="49">
        <v>1.7</v>
      </c>
      <c r="DG141" s="49">
        <v>24.1</v>
      </c>
      <c r="DI141" s="66">
        <f t="shared" si="29"/>
        <v>4.5999999999999996</v>
      </c>
      <c r="DJ141" s="45">
        <f t="shared" si="30"/>
        <v>17.8</v>
      </c>
      <c r="DK141" s="45">
        <f t="shared" si="31"/>
        <v>1.8405496333974869</v>
      </c>
      <c r="DL141" s="93">
        <f t="shared" si="32"/>
        <v>0.53062825106217038</v>
      </c>
      <c r="DM141" s="93">
        <f t="shared" si="33"/>
        <v>3.1822118404966093</v>
      </c>
    </row>
    <row r="142" spans="1:117" ht="21" customHeight="1" x14ac:dyDescent="0.35">
      <c r="A142" s="45">
        <v>41</v>
      </c>
      <c r="B142" s="45">
        <v>6</v>
      </c>
      <c r="C142" s="68" t="s">
        <v>914</v>
      </c>
      <c r="D142" s="45" t="str">
        <f t="shared" si="23"/>
        <v>Hwang, S. W. et al (1997)</v>
      </c>
      <c r="E142" s="93" t="s">
        <v>604</v>
      </c>
      <c r="F142" s="93" t="s">
        <v>882</v>
      </c>
      <c r="G142" s="93">
        <v>1997</v>
      </c>
      <c r="H142" s="93" t="s">
        <v>505</v>
      </c>
      <c r="I142" s="93">
        <v>8</v>
      </c>
      <c r="J142" s="93" t="s">
        <v>915</v>
      </c>
      <c r="K142" s="93" t="s">
        <v>95</v>
      </c>
      <c r="L142" s="93" t="s">
        <v>65</v>
      </c>
      <c r="M142" s="93" t="s">
        <v>96</v>
      </c>
      <c r="N142" s="93" t="s">
        <v>97</v>
      </c>
      <c r="O142" s="93" t="s">
        <v>605</v>
      </c>
      <c r="P142" s="93" t="s">
        <v>119</v>
      </c>
      <c r="Q142" s="93" t="s">
        <v>606</v>
      </c>
      <c r="R142" s="93" t="s">
        <v>916</v>
      </c>
      <c r="S142" s="93">
        <v>999</v>
      </c>
      <c r="T142" s="93" t="s">
        <v>102</v>
      </c>
      <c r="U142" s="93" t="s">
        <v>102</v>
      </c>
      <c r="V142" s="93" t="s">
        <v>607</v>
      </c>
      <c r="W142" s="93" t="s">
        <v>75</v>
      </c>
      <c r="X142" s="93" t="s">
        <v>177</v>
      </c>
      <c r="Y142" s="93" t="s">
        <v>177</v>
      </c>
      <c r="Z142" s="93" t="s">
        <v>608</v>
      </c>
      <c r="AA142" s="93" t="s">
        <v>106</v>
      </c>
      <c r="AB142" s="93" t="s">
        <v>106</v>
      </c>
      <c r="AC142" s="93" t="s">
        <v>917</v>
      </c>
      <c r="AD142" s="93" t="s">
        <v>918</v>
      </c>
      <c r="AE142" s="93">
        <v>17292</v>
      </c>
      <c r="AF142" s="93">
        <v>17292</v>
      </c>
      <c r="AG142" s="93">
        <v>17292</v>
      </c>
      <c r="AH142" s="93" t="s">
        <v>919</v>
      </c>
      <c r="AI142" s="93" t="s">
        <v>919</v>
      </c>
      <c r="AJ142" s="93" t="s">
        <v>920</v>
      </c>
      <c r="AK142" s="93">
        <v>1</v>
      </c>
      <c r="AL142" s="93">
        <v>68</v>
      </c>
      <c r="AM142" s="93" t="s">
        <v>921</v>
      </c>
      <c r="AN142" s="93">
        <v>606</v>
      </c>
      <c r="AO142" s="93" t="s">
        <v>922</v>
      </c>
      <c r="AU142" s="93">
        <f t="shared" si="24"/>
        <v>0</v>
      </c>
      <c r="AV142" s="93" t="s">
        <v>891</v>
      </c>
      <c r="AW142" s="14" t="e">
        <f t="shared" si="25"/>
        <v>#DIV/0!</v>
      </c>
      <c r="AX142" s="14" t="e">
        <f t="shared" si="26"/>
        <v>#DIV/0!</v>
      </c>
      <c r="AY142" s="14" t="e">
        <f t="shared" si="27"/>
        <v>#DIV/0!</v>
      </c>
      <c r="AZ142" s="93" t="e">
        <f t="shared" si="28"/>
        <v>#DIV/0!</v>
      </c>
      <c r="BA142" s="93" t="s">
        <v>923</v>
      </c>
      <c r="BD142" s="93" t="s">
        <v>924</v>
      </c>
      <c r="BE142" s="93" t="s">
        <v>1335</v>
      </c>
      <c r="BF142" s="94" t="s">
        <v>1333</v>
      </c>
      <c r="BG142" s="94" t="s">
        <v>1331</v>
      </c>
      <c r="BP142" s="93">
        <v>1</v>
      </c>
      <c r="CS142" s="93" t="s">
        <v>528</v>
      </c>
      <c r="CT142" s="93">
        <v>1.6</v>
      </c>
      <c r="CU142" s="93">
        <v>0.4</v>
      </c>
      <c r="CV142" s="93">
        <v>6.3</v>
      </c>
      <c r="CW142" s="93" t="s">
        <v>158</v>
      </c>
      <c r="CX142" s="45" t="s">
        <v>82</v>
      </c>
      <c r="CY142" s="93" t="s">
        <v>528</v>
      </c>
      <c r="CZ142" s="45">
        <v>1.6</v>
      </c>
      <c r="DA142" s="45">
        <v>0.4</v>
      </c>
      <c r="DB142" s="45">
        <v>6.3</v>
      </c>
      <c r="DC142" s="69" t="s">
        <v>158</v>
      </c>
      <c r="DE142" s="49">
        <v>1.6</v>
      </c>
      <c r="DF142" s="49">
        <v>0.4</v>
      </c>
      <c r="DG142" s="49">
        <v>6.3</v>
      </c>
      <c r="DI142" s="66">
        <f t="shared" si="29"/>
        <v>1.2000000000000002</v>
      </c>
      <c r="DJ142" s="45">
        <f t="shared" si="30"/>
        <v>4.6999999999999993</v>
      </c>
      <c r="DK142" s="45">
        <f t="shared" si="31"/>
        <v>0.47000362924573563</v>
      </c>
      <c r="DL142" s="93">
        <f t="shared" si="32"/>
        <v>-0.916290731874155</v>
      </c>
      <c r="DM142" s="93">
        <f t="shared" si="33"/>
        <v>1.8405496333974869</v>
      </c>
    </row>
    <row r="143" spans="1:117" ht="21" customHeight="1" x14ac:dyDescent="0.35">
      <c r="A143" s="45">
        <v>41</v>
      </c>
      <c r="B143" s="45">
        <v>12</v>
      </c>
      <c r="C143" s="68" t="s">
        <v>914</v>
      </c>
      <c r="D143" s="45" t="str">
        <f t="shared" si="23"/>
        <v>Hwang, S. W. et al (1997)</v>
      </c>
      <c r="E143" s="93" t="s">
        <v>604</v>
      </c>
      <c r="F143" s="93" t="s">
        <v>882</v>
      </c>
      <c r="G143" s="93">
        <v>1997</v>
      </c>
      <c r="H143" s="93" t="s">
        <v>505</v>
      </c>
      <c r="I143" s="93">
        <v>8</v>
      </c>
      <c r="J143" s="93" t="s">
        <v>915</v>
      </c>
      <c r="K143" s="93" t="s">
        <v>95</v>
      </c>
      <c r="L143" s="93" t="s">
        <v>65</v>
      </c>
      <c r="M143" s="93" t="s">
        <v>96</v>
      </c>
      <c r="N143" s="93" t="s">
        <v>97</v>
      </c>
      <c r="O143" s="93" t="s">
        <v>605</v>
      </c>
      <c r="P143" s="93" t="s">
        <v>119</v>
      </c>
      <c r="Q143" s="93" t="s">
        <v>606</v>
      </c>
      <c r="R143" s="93" t="s">
        <v>916</v>
      </c>
      <c r="S143" s="93">
        <v>999</v>
      </c>
      <c r="T143" s="93" t="s">
        <v>102</v>
      </c>
      <c r="U143" s="93" t="s">
        <v>102</v>
      </c>
      <c r="V143" s="93" t="s">
        <v>607</v>
      </c>
      <c r="W143" s="93" t="s">
        <v>75</v>
      </c>
      <c r="X143" s="93" t="s">
        <v>177</v>
      </c>
      <c r="Y143" s="93" t="s">
        <v>177</v>
      </c>
      <c r="Z143" s="93" t="s">
        <v>608</v>
      </c>
      <c r="AA143" s="93" t="s">
        <v>106</v>
      </c>
      <c r="AB143" s="93" t="s">
        <v>106</v>
      </c>
      <c r="AC143" s="93" t="s">
        <v>917</v>
      </c>
      <c r="AD143" s="93" t="s">
        <v>918</v>
      </c>
      <c r="AE143" s="93">
        <v>17292</v>
      </c>
      <c r="AF143" s="93">
        <v>17292</v>
      </c>
      <c r="AG143" s="93">
        <v>17292</v>
      </c>
      <c r="AH143" s="93" t="s">
        <v>919</v>
      </c>
      <c r="AI143" s="93" t="s">
        <v>919</v>
      </c>
      <c r="AJ143" s="93" t="s">
        <v>920</v>
      </c>
      <c r="AK143" s="93">
        <v>1</v>
      </c>
      <c r="AL143" s="93">
        <v>68</v>
      </c>
      <c r="AM143" s="93" t="s">
        <v>921</v>
      </c>
      <c r="AN143" s="93">
        <v>606</v>
      </c>
      <c r="AO143" s="93" t="s">
        <v>922</v>
      </c>
      <c r="AU143" s="93">
        <f t="shared" si="24"/>
        <v>0</v>
      </c>
      <c r="AV143" s="93" t="s">
        <v>891</v>
      </c>
      <c r="AW143" s="14" t="e">
        <f t="shared" si="25"/>
        <v>#DIV/0!</v>
      </c>
      <c r="AX143" s="14" t="e">
        <f t="shared" si="26"/>
        <v>#DIV/0!</v>
      </c>
      <c r="AY143" s="14" t="e">
        <f t="shared" si="27"/>
        <v>#DIV/0!</v>
      </c>
      <c r="AZ143" s="93" t="e">
        <f t="shared" si="28"/>
        <v>#DIV/0!</v>
      </c>
      <c r="BA143" s="93" t="s">
        <v>923</v>
      </c>
      <c r="BD143" s="93" t="s">
        <v>924</v>
      </c>
      <c r="BE143" s="93" t="s">
        <v>1446</v>
      </c>
      <c r="BF143" s="94" t="s">
        <v>1429</v>
      </c>
      <c r="BG143" s="94" t="s">
        <v>1361</v>
      </c>
      <c r="BP143" s="93">
        <v>1</v>
      </c>
      <c r="CS143" s="93" t="s">
        <v>528</v>
      </c>
      <c r="CT143" s="93">
        <v>3.2</v>
      </c>
      <c r="CU143" s="93">
        <v>1.4</v>
      </c>
      <c r="CV143" s="93">
        <v>7.2</v>
      </c>
      <c r="CW143" s="93" t="s">
        <v>158</v>
      </c>
      <c r="CX143" s="45" t="s">
        <v>82</v>
      </c>
      <c r="CY143" s="93" t="s">
        <v>528</v>
      </c>
      <c r="CZ143" s="45">
        <v>3.2</v>
      </c>
      <c r="DA143" s="45">
        <v>1.4</v>
      </c>
      <c r="DB143" s="45">
        <v>7.2</v>
      </c>
      <c r="DC143" s="69" t="s">
        <v>158</v>
      </c>
      <c r="DE143" s="49">
        <v>3.2</v>
      </c>
      <c r="DF143" s="49">
        <v>1.4</v>
      </c>
      <c r="DG143" s="49">
        <v>7.2</v>
      </c>
      <c r="DI143" s="66">
        <f t="shared" si="29"/>
        <v>1.8000000000000003</v>
      </c>
      <c r="DJ143" s="45">
        <f t="shared" si="30"/>
        <v>4</v>
      </c>
      <c r="DK143" s="45">
        <f t="shared" si="31"/>
        <v>1.1631508098056809</v>
      </c>
      <c r="DL143" s="93">
        <f t="shared" si="32"/>
        <v>0.33647223662121289</v>
      </c>
      <c r="DM143" s="93">
        <f t="shared" si="33"/>
        <v>1.9740810260220096</v>
      </c>
    </row>
    <row r="144" spans="1:117" ht="21" customHeight="1" x14ac:dyDescent="0.35">
      <c r="A144" s="45">
        <v>41</v>
      </c>
      <c r="B144" s="45">
        <v>7</v>
      </c>
      <c r="C144" s="68" t="s">
        <v>914</v>
      </c>
      <c r="D144" s="45" t="str">
        <f t="shared" si="23"/>
        <v>Hwang, S. W. et al (1997)</v>
      </c>
      <c r="E144" s="93" t="s">
        <v>604</v>
      </c>
      <c r="F144" s="93" t="s">
        <v>882</v>
      </c>
      <c r="G144" s="93">
        <v>1997</v>
      </c>
      <c r="H144" s="93" t="s">
        <v>505</v>
      </c>
      <c r="I144" s="93">
        <v>8</v>
      </c>
      <c r="J144" s="93" t="s">
        <v>915</v>
      </c>
      <c r="K144" s="93" t="s">
        <v>95</v>
      </c>
      <c r="L144" s="93" t="s">
        <v>65</v>
      </c>
      <c r="M144" s="93" t="s">
        <v>96</v>
      </c>
      <c r="N144" s="93" t="s">
        <v>97</v>
      </c>
      <c r="O144" s="93" t="s">
        <v>605</v>
      </c>
      <c r="P144" s="93" t="s">
        <v>119</v>
      </c>
      <c r="Q144" s="93" t="s">
        <v>606</v>
      </c>
      <c r="R144" s="93" t="s">
        <v>916</v>
      </c>
      <c r="S144" s="93">
        <v>999</v>
      </c>
      <c r="T144" s="93" t="s">
        <v>102</v>
      </c>
      <c r="U144" s="93" t="s">
        <v>102</v>
      </c>
      <c r="V144" s="93" t="s">
        <v>607</v>
      </c>
      <c r="W144" s="93" t="s">
        <v>75</v>
      </c>
      <c r="X144" s="93" t="s">
        <v>177</v>
      </c>
      <c r="Y144" s="93" t="s">
        <v>177</v>
      </c>
      <c r="Z144" s="93" t="s">
        <v>608</v>
      </c>
      <c r="AA144" s="93" t="s">
        <v>106</v>
      </c>
      <c r="AB144" s="93" t="s">
        <v>106</v>
      </c>
      <c r="AC144" s="93" t="s">
        <v>917</v>
      </c>
      <c r="AD144" s="93" t="s">
        <v>918</v>
      </c>
      <c r="AE144" s="93">
        <v>17292</v>
      </c>
      <c r="AF144" s="93">
        <v>17292</v>
      </c>
      <c r="AG144" s="93">
        <v>17292</v>
      </c>
      <c r="AH144" s="93" t="s">
        <v>919</v>
      </c>
      <c r="AI144" s="93" t="s">
        <v>919</v>
      </c>
      <c r="AJ144" s="93" t="s">
        <v>920</v>
      </c>
      <c r="AK144" s="93">
        <v>1</v>
      </c>
      <c r="AL144" s="93">
        <v>68</v>
      </c>
      <c r="AM144" s="93" t="s">
        <v>921</v>
      </c>
      <c r="AN144" s="93">
        <v>606</v>
      </c>
      <c r="AO144" s="93" t="s">
        <v>922</v>
      </c>
      <c r="AU144" s="93">
        <f t="shared" si="24"/>
        <v>0</v>
      </c>
      <c r="AV144" s="93" t="s">
        <v>891</v>
      </c>
      <c r="AW144" s="14" t="e">
        <f t="shared" si="25"/>
        <v>#DIV/0!</v>
      </c>
      <c r="AX144" s="14" t="e">
        <f t="shared" si="26"/>
        <v>#DIV/0!</v>
      </c>
      <c r="AY144" s="14" t="e">
        <f t="shared" si="27"/>
        <v>#DIV/0!</v>
      </c>
      <c r="AZ144" s="93" t="e">
        <f t="shared" si="28"/>
        <v>#DIV/0!</v>
      </c>
      <c r="BA144" s="93" t="s">
        <v>923</v>
      </c>
      <c r="BD144" s="93" t="s">
        <v>924</v>
      </c>
      <c r="BE144" s="93" t="s">
        <v>1459</v>
      </c>
      <c r="BF144" s="94" t="s">
        <v>1458</v>
      </c>
      <c r="BG144" s="94" t="s">
        <v>1361</v>
      </c>
      <c r="BP144" s="93">
        <v>1</v>
      </c>
      <c r="CS144" s="93" t="s">
        <v>528</v>
      </c>
      <c r="CT144" s="93">
        <v>5.3</v>
      </c>
      <c r="CU144" s="93">
        <v>1.1000000000000001</v>
      </c>
      <c r="CV144" s="93">
        <v>25.1</v>
      </c>
      <c r="CW144" s="93" t="s">
        <v>158</v>
      </c>
      <c r="CX144" s="45" t="s">
        <v>82</v>
      </c>
      <c r="CY144" s="93" t="s">
        <v>528</v>
      </c>
      <c r="CZ144" s="45">
        <v>5.3</v>
      </c>
      <c r="DA144" s="45">
        <v>1.1000000000000001</v>
      </c>
      <c r="DB144" s="45">
        <v>25.1</v>
      </c>
      <c r="DC144" s="69" t="s">
        <v>158</v>
      </c>
      <c r="DE144" s="49">
        <v>5.3</v>
      </c>
      <c r="DF144" s="49">
        <v>1.1000000000000001</v>
      </c>
      <c r="DG144" s="49">
        <v>25.1</v>
      </c>
      <c r="DI144" s="66">
        <f t="shared" si="29"/>
        <v>4.1999999999999993</v>
      </c>
      <c r="DJ144" s="45">
        <f t="shared" si="30"/>
        <v>19.8</v>
      </c>
      <c r="DK144" s="45">
        <f t="shared" si="31"/>
        <v>1.6677068205580761</v>
      </c>
      <c r="DL144" s="93">
        <f t="shared" si="32"/>
        <v>9.5310179804324935E-2</v>
      </c>
      <c r="DM144" s="93">
        <f t="shared" si="33"/>
        <v>3.2228678461377385</v>
      </c>
    </row>
    <row r="145" spans="1:117" ht="21" customHeight="1" x14ac:dyDescent="0.35">
      <c r="A145" s="45">
        <v>41</v>
      </c>
      <c r="B145" s="45">
        <v>8</v>
      </c>
      <c r="C145" s="68" t="s">
        <v>914</v>
      </c>
      <c r="D145" s="45" t="str">
        <f t="shared" si="23"/>
        <v>Hwang, S. W. et al (1997)</v>
      </c>
      <c r="E145" s="93" t="s">
        <v>604</v>
      </c>
      <c r="F145" s="93" t="s">
        <v>882</v>
      </c>
      <c r="G145" s="93">
        <v>1997</v>
      </c>
      <c r="H145" s="93" t="s">
        <v>505</v>
      </c>
      <c r="I145" s="93">
        <v>8</v>
      </c>
      <c r="J145" s="93" t="s">
        <v>915</v>
      </c>
      <c r="K145" s="93" t="s">
        <v>95</v>
      </c>
      <c r="L145" s="93" t="s">
        <v>65</v>
      </c>
      <c r="M145" s="93" t="s">
        <v>96</v>
      </c>
      <c r="N145" s="93" t="s">
        <v>97</v>
      </c>
      <c r="O145" s="93" t="s">
        <v>605</v>
      </c>
      <c r="P145" s="93" t="s">
        <v>119</v>
      </c>
      <c r="Q145" s="93" t="s">
        <v>606</v>
      </c>
      <c r="R145" s="93" t="s">
        <v>916</v>
      </c>
      <c r="S145" s="93">
        <v>999</v>
      </c>
      <c r="T145" s="93" t="s">
        <v>102</v>
      </c>
      <c r="U145" s="93" t="s">
        <v>102</v>
      </c>
      <c r="V145" s="93" t="s">
        <v>607</v>
      </c>
      <c r="W145" s="93" t="s">
        <v>75</v>
      </c>
      <c r="X145" s="93" t="s">
        <v>177</v>
      </c>
      <c r="Y145" s="93" t="s">
        <v>177</v>
      </c>
      <c r="Z145" s="93" t="s">
        <v>608</v>
      </c>
      <c r="AA145" s="93" t="s">
        <v>106</v>
      </c>
      <c r="AB145" s="93" t="s">
        <v>106</v>
      </c>
      <c r="AC145" s="93" t="s">
        <v>917</v>
      </c>
      <c r="AD145" s="93" t="s">
        <v>918</v>
      </c>
      <c r="AE145" s="93">
        <v>17292</v>
      </c>
      <c r="AF145" s="93">
        <v>17292</v>
      </c>
      <c r="AG145" s="93">
        <v>17292</v>
      </c>
      <c r="AH145" s="93" t="s">
        <v>919</v>
      </c>
      <c r="AI145" s="93" t="s">
        <v>919</v>
      </c>
      <c r="AJ145" s="93" t="s">
        <v>920</v>
      </c>
      <c r="AK145" s="93">
        <v>1</v>
      </c>
      <c r="AL145" s="93">
        <v>68</v>
      </c>
      <c r="AM145" s="93" t="s">
        <v>921</v>
      </c>
      <c r="AN145" s="93">
        <v>606</v>
      </c>
      <c r="AO145" s="93" t="s">
        <v>922</v>
      </c>
      <c r="AU145" s="93">
        <f t="shared" si="24"/>
        <v>0</v>
      </c>
      <c r="AV145" s="93" t="s">
        <v>891</v>
      </c>
      <c r="AW145" s="14" t="e">
        <f t="shared" si="25"/>
        <v>#DIV/0!</v>
      </c>
      <c r="AX145" s="14" t="e">
        <f t="shared" si="26"/>
        <v>#DIV/0!</v>
      </c>
      <c r="AY145" s="14" t="e">
        <f t="shared" si="27"/>
        <v>#DIV/0!</v>
      </c>
      <c r="AZ145" s="93" t="e">
        <f t="shared" si="28"/>
        <v>#DIV/0!</v>
      </c>
      <c r="BA145" s="93" t="s">
        <v>923</v>
      </c>
      <c r="BD145" s="93" t="s">
        <v>924</v>
      </c>
      <c r="BE145" s="93" t="s">
        <v>1460</v>
      </c>
      <c r="BF145" s="94" t="s">
        <v>1458</v>
      </c>
      <c r="BG145" s="94" t="s">
        <v>1361</v>
      </c>
      <c r="BP145" s="93">
        <v>1</v>
      </c>
      <c r="CS145" s="93" t="s">
        <v>528</v>
      </c>
      <c r="CT145" s="93">
        <v>0.5</v>
      </c>
      <c r="CU145" s="93">
        <v>0.1</v>
      </c>
      <c r="CV145" s="93">
        <v>6.9</v>
      </c>
      <c r="CW145" s="93" t="s">
        <v>158</v>
      </c>
      <c r="CX145" s="45" t="s">
        <v>82</v>
      </c>
      <c r="CY145" s="93" t="s">
        <v>528</v>
      </c>
      <c r="CZ145" s="45">
        <v>0.5</v>
      </c>
      <c r="DA145" s="45">
        <v>0.1</v>
      </c>
      <c r="DB145" s="45">
        <v>6.9</v>
      </c>
      <c r="DC145" s="69" t="s">
        <v>158</v>
      </c>
      <c r="DE145" s="49">
        <v>0.5</v>
      </c>
      <c r="DF145" s="49">
        <v>0.1</v>
      </c>
      <c r="DG145" s="49">
        <v>6.9</v>
      </c>
      <c r="DI145" s="66">
        <f t="shared" si="29"/>
        <v>0.4</v>
      </c>
      <c r="DJ145" s="45">
        <f t="shared" si="30"/>
        <v>6.4</v>
      </c>
      <c r="DK145" s="45">
        <f t="shared" si="31"/>
        <v>-0.69314718055994529</v>
      </c>
      <c r="DL145" s="93">
        <f t="shared" si="32"/>
        <v>-2.3025850929940455</v>
      </c>
      <c r="DM145" s="93">
        <f t="shared" si="33"/>
        <v>1.9315214116032138</v>
      </c>
    </row>
    <row r="146" spans="1:117" ht="21" customHeight="1" x14ac:dyDescent="0.35">
      <c r="A146" s="45">
        <v>41</v>
      </c>
      <c r="B146" s="45">
        <v>19</v>
      </c>
      <c r="C146" s="68" t="s">
        <v>914</v>
      </c>
      <c r="D146" s="45" t="str">
        <f t="shared" si="23"/>
        <v>Hwang, S. W. et al (1997)</v>
      </c>
      <c r="E146" s="93" t="s">
        <v>604</v>
      </c>
      <c r="F146" s="93" t="s">
        <v>882</v>
      </c>
      <c r="G146" s="93">
        <v>1997</v>
      </c>
      <c r="H146" s="93" t="s">
        <v>505</v>
      </c>
      <c r="I146" s="93">
        <v>8</v>
      </c>
      <c r="J146" s="93" t="s">
        <v>915</v>
      </c>
      <c r="K146" s="93" t="s">
        <v>95</v>
      </c>
      <c r="L146" s="93" t="s">
        <v>65</v>
      </c>
      <c r="M146" s="93" t="s">
        <v>96</v>
      </c>
      <c r="N146" s="93" t="s">
        <v>97</v>
      </c>
      <c r="O146" s="93" t="s">
        <v>605</v>
      </c>
      <c r="P146" s="93" t="s">
        <v>119</v>
      </c>
      <c r="Q146" s="93" t="s">
        <v>606</v>
      </c>
      <c r="R146" s="93" t="s">
        <v>916</v>
      </c>
      <c r="S146" s="93">
        <v>999</v>
      </c>
      <c r="T146" s="93" t="s">
        <v>102</v>
      </c>
      <c r="U146" s="93" t="s">
        <v>102</v>
      </c>
      <c r="V146" s="93" t="s">
        <v>607</v>
      </c>
      <c r="W146" s="93" t="s">
        <v>75</v>
      </c>
      <c r="X146" s="93" t="s">
        <v>177</v>
      </c>
      <c r="Y146" s="93" t="s">
        <v>177</v>
      </c>
      <c r="Z146" s="93" t="s">
        <v>608</v>
      </c>
      <c r="AA146" s="93" t="s">
        <v>106</v>
      </c>
      <c r="AB146" s="93" t="s">
        <v>106</v>
      </c>
      <c r="AC146" s="93" t="s">
        <v>917</v>
      </c>
      <c r="AD146" s="93" t="s">
        <v>918</v>
      </c>
      <c r="AE146" s="93">
        <v>17292</v>
      </c>
      <c r="AF146" s="93">
        <v>17292</v>
      </c>
      <c r="AG146" s="93">
        <v>17292</v>
      </c>
      <c r="AH146" s="93" t="s">
        <v>919</v>
      </c>
      <c r="AI146" s="93" t="s">
        <v>919</v>
      </c>
      <c r="AJ146" s="93" t="s">
        <v>920</v>
      </c>
      <c r="AK146" s="93">
        <v>1</v>
      </c>
      <c r="AL146" s="93">
        <v>68</v>
      </c>
      <c r="AM146" s="93" t="s">
        <v>921</v>
      </c>
      <c r="AN146" s="93">
        <v>606</v>
      </c>
      <c r="AO146" s="93" t="s">
        <v>922</v>
      </c>
      <c r="AU146" s="93">
        <f t="shared" si="24"/>
        <v>0</v>
      </c>
      <c r="AV146" s="93" t="s">
        <v>891</v>
      </c>
      <c r="AW146" s="14" t="e">
        <f t="shared" si="25"/>
        <v>#DIV/0!</v>
      </c>
      <c r="AX146" s="14" t="e">
        <f t="shared" si="26"/>
        <v>#DIV/0!</v>
      </c>
      <c r="AY146" s="14" t="e">
        <f t="shared" si="27"/>
        <v>#DIV/0!</v>
      </c>
      <c r="AZ146" s="93" t="e">
        <f t="shared" si="28"/>
        <v>#DIV/0!</v>
      </c>
      <c r="BA146" s="93" t="s">
        <v>923</v>
      </c>
      <c r="BD146" s="93" t="s">
        <v>924</v>
      </c>
      <c r="BE146" s="93" t="s">
        <v>1599</v>
      </c>
      <c r="BG146" s="94" t="s">
        <v>1574</v>
      </c>
      <c r="BP146" s="93">
        <v>1</v>
      </c>
      <c r="CS146" s="93" t="s">
        <v>528</v>
      </c>
      <c r="CT146" s="93">
        <v>0.7</v>
      </c>
      <c r="CU146" s="93">
        <v>0.2</v>
      </c>
      <c r="CV146" s="93">
        <v>3</v>
      </c>
      <c r="CW146" s="93" t="s">
        <v>158</v>
      </c>
      <c r="CX146" s="45" t="s">
        <v>82</v>
      </c>
      <c r="CY146" s="93" t="s">
        <v>528</v>
      </c>
      <c r="CZ146" s="45">
        <v>0.7</v>
      </c>
      <c r="DA146" s="45">
        <v>0.2</v>
      </c>
      <c r="DB146" s="45">
        <v>3</v>
      </c>
      <c r="DC146" s="69" t="s">
        <v>158</v>
      </c>
      <c r="DE146" s="49">
        <v>0.7</v>
      </c>
      <c r="DF146" s="49">
        <v>0.2</v>
      </c>
      <c r="DG146" s="49">
        <v>3</v>
      </c>
      <c r="DI146" s="66">
        <f t="shared" si="29"/>
        <v>0.49999999999999994</v>
      </c>
      <c r="DJ146" s="45">
        <f t="shared" si="30"/>
        <v>2.2999999999999998</v>
      </c>
      <c r="DK146" s="45">
        <f t="shared" si="31"/>
        <v>-0.35667494393873245</v>
      </c>
      <c r="DL146" s="93">
        <f t="shared" si="32"/>
        <v>-1.6094379124341003</v>
      </c>
      <c r="DM146" s="93">
        <f t="shared" si="33"/>
        <v>1.0986122886681098</v>
      </c>
    </row>
    <row r="147" spans="1:117" ht="21" customHeight="1" x14ac:dyDescent="0.35">
      <c r="A147" s="45">
        <v>41</v>
      </c>
      <c r="B147" s="45">
        <v>20</v>
      </c>
      <c r="C147" s="68" t="s">
        <v>914</v>
      </c>
      <c r="D147" s="45" t="str">
        <f t="shared" si="23"/>
        <v>Hwang, S. W. et al (1997)</v>
      </c>
      <c r="E147" s="93" t="s">
        <v>604</v>
      </c>
      <c r="F147" s="93" t="s">
        <v>882</v>
      </c>
      <c r="G147" s="93">
        <v>1997</v>
      </c>
      <c r="H147" s="93" t="s">
        <v>505</v>
      </c>
      <c r="I147" s="93">
        <v>8</v>
      </c>
      <c r="J147" s="93" t="s">
        <v>915</v>
      </c>
      <c r="K147" s="93" t="s">
        <v>95</v>
      </c>
      <c r="L147" s="93" t="s">
        <v>65</v>
      </c>
      <c r="M147" s="93" t="s">
        <v>96</v>
      </c>
      <c r="N147" s="93" t="s">
        <v>97</v>
      </c>
      <c r="O147" s="93" t="s">
        <v>605</v>
      </c>
      <c r="P147" s="93" t="s">
        <v>119</v>
      </c>
      <c r="Q147" s="93" t="s">
        <v>606</v>
      </c>
      <c r="R147" s="93" t="s">
        <v>916</v>
      </c>
      <c r="S147" s="93">
        <v>999</v>
      </c>
      <c r="T147" s="93" t="s">
        <v>102</v>
      </c>
      <c r="U147" s="93" t="s">
        <v>102</v>
      </c>
      <c r="V147" s="93" t="s">
        <v>607</v>
      </c>
      <c r="W147" s="93" t="s">
        <v>75</v>
      </c>
      <c r="X147" s="93" t="s">
        <v>177</v>
      </c>
      <c r="Y147" s="93" t="s">
        <v>177</v>
      </c>
      <c r="Z147" s="93" t="s">
        <v>608</v>
      </c>
      <c r="AA147" s="93" t="s">
        <v>106</v>
      </c>
      <c r="AB147" s="93" t="s">
        <v>106</v>
      </c>
      <c r="AC147" s="93" t="s">
        <v>917</v>
      </c>
      <c r="AD147" s="93" t="s">
        <v>918</v>
      </c>
      <c r="AE147" s="93">
        <v>17292</v>
      </c>
      <c r="AF147" s="93">
        <v>17292</v>
      </c>
      <c r="AG147" s="93">
        <v>17292</v>
      </c>
      <c r="AH147" s="93" t="s">
        <v>919</v>
      </c>
      <c r="AI147" s="93" t="s">
        <v>919</v>
      </c>
      <c r="AJ147" s="93" t="s">
        <v>920</v>
      </c>
      <c r="AK147" s="93">
        <v>1</v>
      </c>
      <c r="AL147" s="93">
        <v>68</v>
      </c>
      <c r="AM147" s="93" t="s">
        <v>921</v>
      </c>
      <c r="AN147" s="93">
        <v>606</v>
      </c>
      <c r="AO147" s="93" t="s">
        <v>922</v>
      </c>
      <c r="AU147" s="93">
        <f t="shared" si="24"/>
        <v>0</v>
      </c>
      <c r="AV147" s="93" t="s">
        <v>891</v>
      </c>
      <c r="AW147" s="14" t="e">
        <f t="shared" si="25"/>
        <v>#DIV/0!</v>
      </c>
      <c r="AX147" s="14" t="e">
        <f t="shared" si="26"/>
        <v>#DIV/0!</v>
      </c>
      <c r="AY147" s="14" t="e">
        <f t="shared" si="27"/>
        <v>#DIV/0!</v>
      </c>
      <c r="AZ147" s="93" t="e">
        <f t="shared" si="28"/>
        <v>#DIV/0!</v>
      </c>
      <c r="BA147" s="93" t="s">
        <v>923</v>
      </c>
      <c r="BD147" s="93" t="s">
        <v>924</v>
      </c>
      <c r="BE147" s="93" t="s">
        <v>1596</v>
      </c>
      <c r="BG147" s="94" t="s">
        <v>1574</v>
      </c>
      <c r="BP147" s="93">
        <v>1</v>
      </c>
      <c r="CS147" s="93" t="s">
        <v>528</v>
      </c>
      <c r="CT147" s="93">
        <v>1.7</v>
      </c>
      <c r="CU147" s="93">
        <v>0.8</v>
      </c>
      <c r="CV147" s="93">
        <v>3.6</v>
      </c>
      <c r="CW147" s="93" t="s">
        <v>158</v>
      </c>
      <c r="CX147" s="45" t="s">
        <v>82</v>
      </c>
      <c r="CY147" s="93" t="s">
        <v>528</v>
      </c>
      <c r="CZ147" s="45">
        <v>1.7</v>
      </c>
      <c r="DA147" s="45">
        <v>0.8</v>
      </c>
      <c r="DB147" s="45">
        <v>3.6</v>
      </c>
      <c r="DC147" s="69" t="s">
        <v>158</v>
      </c>
      <c r="DE147" s="49">
        <v>1.7</v>
      </c>
      <c r="DF147" s="49">
        <v>0.8</v>
      </c>
      <c r="DG147" s="49">
        <v>3.6</v>
      </c>
      <c r="DI147" s="66">
        <f t="shared" si="29"/>
        <v>0.89999999999999991</v>
      </c>
      <c r="DJ147" s="45">
        <f t="shared" si="30"/>
        <v>1.9000000000000001</v>
      </c>
      <c r="DK147" s="45">
        <f t="shared" si="31"/>
        <v>0.53062825106217038</v>
      </c>
      <c r="DL147" s="93">
        <f t="shared" si="32"/>
        <v>-0.22314355131420971</v>
      </c>
      <c r="DM147" s="93">
        <f t="shared" si="33"/>
        <v>1.2809338454620642</v>
      </c>
    </row>
    <row r="148" spans="1:117" ht="21" customHeight="1" x14ac:dyDescent="0.35">
      <c r="A148" s="45">
        <v>43</v>
      </c>
      <c r="B148" s="45">
        <v>2</v>
      </c>
      <c r="C148" s="93" t="s">
        <v>397</v>
      </c>
      <c r="D148" s="45" t="str">
        <f t="shared" si="23"/>
        <v>Jones et al (2015)</v>
      </c>
      <c r="E148" s="93" t="s">
        <v>398</v>
      </c>
      <c r="F148" s="93" t="s">
        <v>882</v>
      </c>
      <c r="G148" s="93">
        <v>2015</v>
      </c>
      <c r="H148" s="93" t="s">
        <v>365</v>
      </c>
      <c r="I148" s="93">
        <v>13</v>
      </c>
      <c r="J148" s="93" t="s">
        <v>883</v>
      </c>
      <c r="K148" s="93" t="s">
        <v>95</v>
      </c>
      <c r="L148" s="93" t="s">
        <v>65</v>
      </c>
      <c r="M148" s="93" t="s">
        <v>66</v>
      </c>
      <c r="N148" s="93" t="s">
        <v>67</v>
      </c>
      <c r="O148" s="93" t="s">
        <v>399</v>
      </c>
      <c r="P148" s="93" t="s">
        <v>119</v>
      </c>
      <c r="Q148" s="93" t="s">
        <v>400</v>
      </c>
      <c r="R148" s="93" t="s">
        <v>101</v>
      </c>
      <c r="S148" s="93">
        <v>999</v>
      </c>
      <c r="T148" s="93" t="s">
        <v>102</v>
      </c>
      <c r="U148" s="93" t="s">
        <v>102</v>
      </c>
      <c r="V148" s="93" t="s">
        <v>75</v>
      </c>
      <c r="W148" s="93" t="s">
        <v>75</v>
      </c>
      <c r="X148" s="93" t="s">
        <v>401</v>
      </c>
      <c r="Y148" s="93" t="s">
        <v>177</v>
      </c>
      <c r="Z148" s="93" t="s">
        <v>402</v>
      </c>
      <c r="AA148" s="93" t="s">
        <v>106</v>
      </c>
      <c r="AB148" s="93" t="s">
        <v>106</v>
      </c>
      <c r="AC148" s="93" t="s">
        <v>927</v>
      </c>
      <c r="AD148" s="93" t="s">
        <v>928</v>
      </c>
      <c r="AE148" s="93">
        <v>371</v>
      </c>
      <c r="AF148" s="93">
        <v>371</v>
      </c>
      <c r="AG148" s="93">
        <v>371</v>
      </c>
      <c r="AH148" s="93" t="s">
        <v>929</v>
      </c>
      <c r="AI148" s="93" t="s">
        <v>930</v>
      </c>
      <c r="AJ148" s="93" t="s">
        <v>931</v>
      </c>
      <c r="AK148" s="93">
        <v>3</v>
      </c>
      <c r="AL148" s="93">
        <v>78</v>
      </c>
      <c r="AM148" s="93" t="s">
        <v>932</v>
      </c>
      <c r="AN148" s="93" t="s">
        <v>933</v>
      </c>
      <c r="AO148" s="93" t="s">
        <v>930</v>
      </c>
      <c r="AU148" s="93">
        <f t="shared" si="24"/>
        <v>0</v>
      </c>
      <c r="AV148" s="93" t="s">
        <v>891</v>
      </c>
      <c r="AW148" s="14" t="e">
        <f t="shared" si="25"/>
        <v>#DIV/0!</v>
      </c>
      <c r="AX148" s="14" t="e">
        <f t="shared" si="26"/>
        <v>#DIV/0!</v>
      </c>
      <c r="AY148" s="14" t="e">
        <f t="shared" si="27"/>
        <v>#DIV/0!</v>
      </c>
      <c r="AZ148" s="93" t="e">
        <f t="shared" si="28"/>
        <v>#DIV/0!</v>
      </c>
      <c r="BA148" s="93" t="s">
        <v>934</v>
      </c>
      <c r="BB148" s="93" t="s">
        <v>935</v>
      </c>
      <c r="BC148" s="93" t="s">
        <v>911</v>
      </c>
      <c r="BD148" s="93" t="s">
        <v>936</v>
      </c>
      <c r="BE148" s="93" t="s">
        <v>1472</v>
      </c>
      <c r="BF148" s="94" t="s">
        <v>1469</v>
      </c>
      <c r="BG148" s="94" t="s">
        <v>1700</v>
      </c>
      <c r="BJ148" s="93">
        <v>1</v>
      </c>
      <c r="CB148" s="93">
        <v>2.0499999999999998</v>
      </c>
      <c r="CC148" s="93">
        <v>0.93</v>
      </c>
      <c r="CD148" s="93">
        <v>4.53</v>
      </c>
      <c r="CW148" s="93" t="s">
        <v>188</v>
      </c>
      <c r="CX148" s="45" t="s">
        <v>82</v>
      </c>
      <c r="CZ148" s="45">
        <v>2.0499999999999998</v>
      </c>
      <c r="DA148" s="45">
        <v>0.93</v>
      </c>
      <c r="DB148" s="45">
        <v>4.53</v>
      </c>
      <c r="DC148" s="69" t="s">
        <v>158</v>
      </c>
      <c r="DE148" s="49">
        <v>2.0499999999999998</v>
      </c>
      <c r="DF148" s="49">
        <v>0.93</v>
      </c>
      <c r="DG148" s="49">
        <v>4.53</v>
      </c>
      <c r="DI148" s="66">
        <f t="shared" si="29"/>
        <v>1.1199999999999997</v>
      </c>
      <c r="DJ148" s="45">
        <f t="shared" si="30"/>
        <v>2.4800000000000004</v>
      </c>
      <c r="DK148" s="45">
        <f t="shared" si="31"/>
        <v>0.71783979315031676</v>
      </c>
      <c r="DL148" s="93">
        <f t="shared" si="32"/>
        <v>-7.2570692834835374E-2</v>
      </c>
      <c r="DM148" s="93">
        <f t="shared" si="33"/>
        <v>1.5107219394949427</v>
      </c>
    </row>
    <row r="149" spans="1:117" ht="21" customHeight="1" x14ac:dyDescent="0.35">
      <c r="A149" s="45">
        <v>43</v>
      </c>
      <c r="B149" s="45">
        <v>8</v>
      </c>
      <c r="C149" s="93" t="s">
        <v>397</v>
      </c>
      <c r="D149" s="45" t="str">
        <f t="shared" si="23"/>
        <v>Jones et al (2015)</v>
      </c>
      <c r="E149" s="93" t="s">
        <v>398</v>
      </c>
      <c r="F149" s="93" t="s">
        <v>882</v>
      </c>
      <c r="G149" s="93">
        <v>2015</v>
      </c>
      <c r="H149" s="93" t="s">
        <v>365</v>
      </c>
      <c r="I149" s="93">
        <v>13</v>
      </c>
      <c r="J149" s="93" t="s">
        <v>883</v>
      </c>
      <c r="K149" s="93" t="s">
        <v>95</v>
      </c>
      <c r="L149" s="93" t="s">
        <v>65</v>
      </c>
      <c r="M149" s="93" t="s">
        <v>66</v>
      </c>
      <c r="N149" s="93" t="s">
        <v>67</v>
      </c>
      <c r="O149" s="93" t="s">
        <v>399</v>
      </c>
      <c r="P149" s="93" t="s">
        <v>119</v>
      </c>
      <c r="Q149" s="93" t="s">
        <v>400</v>
      </c>
      <c r="R149" s="93" t="s">
        <v>101</v>
      </c>
      <c r="S149" s="93">
        <v>999</v>
      </c>
      <c r="T149" s="93" t="s">
        <v>102</v>
      </c>
      <c r="U149" s="93" t="s">
        <v>102</v>
      </c>
      <c r="V149" s="93" t="s">
        <v>75</v>
      </c>
      <c r="W149" s="93" t="s">
        <v>75</v>
      </c>
      <c r="X149" s="93" t="s">
        <v>401</v>
      </c>
      <c r="Y149" s="93" t="s">
        <v>177</v>
      </c>
      <c r="Z149" s="93" t="s">
        <v>402</v>
      </c>
      <c r="AA149" s="93" t="s">
        <v>106</v>
      </c>
      <c r="AB149" s="93" t="s">
        <v>106</v>
      </c>
      <c r="AC149" s="93" t="s">
        <v>927</v>
      </c>
      <c r="AD149" s="93" t="s">
        <v>928</v>
      </c>
      <c r="AE149" s="93">
        <v>371</v>
      </c>
      <c r="AF149" s="93">
        <v>371</v>
      </c>
      <c r="AG149" s="93">
        <v>371</v>
      </c>
      <c r="AH149" s="93" t="s">
        <v>929</v>
      </c>
      <c r="AI149" s="93" t="s">
        <v>930</v>
      </c>
      <c r="AJ149" s="93" t="s">
        <v>931</v>
      </c>
      <c r="AK149" s="93">
        <v>3</v>
      </c>
      <c r="AL149" s="93">
        <v>78</v>
      </c>
      <c r="AM149" s="93" t="s">
        <v>932</v>
      </c>
      <c r="AN149" s="93" t="s">
        <v>933</v>
      </c>
      <c r="AO149" s="93" t="s">
        <v>930</v>
      </c>
      <c r="AU149" s="93">
        <f t="shared" si="24"/>
        <v>0</v>
      </c>
      <c r="AV149" s="93" t="s">
        <v>891</v>
      </c>
      <c r="AW149" s="14" t="e">
        <f t="shared" si="25"/>
        <v>#DIV/0!</v>
      </c>
      <c r="AX149" s="14" t="e">
        <f t="shared" si="26"/>
        <v>#DIV/0!</v>
      </c>
      <c r="AY149" s="14" t="e">
        <f t="shared" si="27"/>
        <v>#DIV/0!</v>
      </c>
      <c r="AZ149" s="93" t="e">
        <f t="shared" si="28"/>
        <v>#DIV/0!</v>
      </c>
      <c r="BA149" s="93" t="s">
        <v>934</v>
      </c>
      <c r="BB149" s="93" t="s">
        <v>935</v>
      </c>
      <c r="BC149" s="93" t="s">
        <v>911</v>
      </c>
      <c r="BD149" s="93" t="s">
        <v>936</v>
      </c>
      <c r="BE149" s="93" t="s">
        <v>1277</v>
      </c>
      <c r="BF149" s="94" t="s">
        <v>1271</v>
      </c>
      <c r="BG149" s="94" t="s">
        <v>1272</v>
      </c>
      <c r="BJ149" s="93">
        <v>1</v>
      </c>
      <c r="CB149" s="93">
        <v>3.42</v>
      </c>
      <c r="CC149" s="93">
        <v>1.63</v>
      </c>
      <c r="CD149" s="93">
        <v>7.17</v>
      </c>
      <c r="CW149" s="93" t="s">
        <v>188</v>
      </c>
      <c r="CX149" s="45" t="s">
        <v>82</v>
      </c>
      <c r="CZ149" s="45">
        <v>3.42</v>
      </c>
      <c r="DA149" s="45">
        <v>1.63</v>
      </c>
      <c r="DB149" s="45">
        <v>7.17</v>
      </c>
      <c r="DC149" s="69" t="s">
        <v>158</v>
      </c>
      <c r="DE149" s="49">
        <v>3.42</v>
      </c>
      <c r="DF149" s="49">
        <v>1.63</v>
      </c>
      <c r="DG149" s="49">
        <v>7.17</v>
      </c>
      <c r="DI149" s="66">
        <f t="shared" si="29"/>
        <v>1.79</v>
      </c>
      <c r="DJ149" s="45">
        <f t="shared" si="30"/>
        <v>3.75</v>
      </c>
      <c r="DK149" s="45">
        <f t="shared" si="31"/>
        <v>1.2296405510745139</v>
      </c>
      <c r="DL149" s="93">
        <f t="shared" si="32"/>
        <v>0.48858001481867092</v>
      </c>
      <c r="DM149" s="93">
        <f t="shared" si="33"/>
        <v>1.969905654611529</v>
      </c>
    </row>
    <row r="150" spans="1:117" ht="21" customHeight="1" x14ac:dyDescent="0.35">
      <c r="A150" s="45">
        <v>43</v>
      </c>
      <c r="B150" s="45">
        <v>3</v>
      </c>
      <c r="C150" s="93" t="s">
        <v>397</v>
      </c>
      <c r="D150" s="45" t="str">
        <f t="shared" si="23"/>
        <v>Jones et al (2015)</v>
      </c>
      <c r="E150" s="93" t="s">
        <v>398</v>
      </c>
      <c r="F150" s="93" t="s">
        <v>882</v>
      </c>
      <c r="G150" s="93">
        <v>2015</v>
      </c>
      <c r="H150" s="93" t="s">
        <v>365</v>
      </c>
      <c r="I150" s="93">
        <v>13</v>
      </c>
      <c r="J150" s="93" t="s">
        <v>883</v>
      </c>
      <c r="K150" s="93" t="s">
        <v>95</v>
      </c>
      <c r="L150" s="93" t="s">
        <v>65</v>
      </c>
      <c r="M150" s="93" t="s">
        <v>66</v>
      </c>
      <c r="N150" s="93" t="s">
        <v>67</v>
      </c>
      <c r="O150" s="93" t="s">
        <v>399</v>
      </c>
      <c r="P150" s="93" t="s">
        <v>119</v>
      </c>
      <c r="Q150" s="93" t="s">
        <v>400</v>
      </c>
      <c r="R150" s="93" t="s">
        <v>101</v>
      </c>
      <c r="S150" s="93">
        <v>999</v>
      </c>
      <c r="T150" s="93" t="s">
        <v>102</v>
      </c>
      <c r="U150" s="93" t="s">
        <v>102</v>
      </c>
      <c r="V150" s="93" t="s">
        <v>75</v>
      </c>
      <c r="W150" s="93" t="s">
        <v>75</v>
      </c>
      <c r="X150" s="93" t="s">
        <v>401</v>
      </c>
      <c r="Y150" s="93" t="s">
        <v>177</v>
      </c>
      <c r="Z150" s="93" t="s">
        <v>402</v>
      </c>
      <c r="AA150" s="93" t="s">
        <v>106</v>
      </c>
      <c r="AB150" s="93" t="s">
        <v>106</v>
      </c>
      <c r="AC150" s="93" t="s">
        <v>927</v>
      </c>
      <c r="AD150" s="93" t="s">
        <v>928</v>
      </c>
      <c r="AE150" s="93">
        <v>371</v>
      </c>
      <c r="AF150" s="93">
        <v>371</v>
      </c>
      <c r="AG150" s="93">
        <v>371</v>
      </c>
      <c r="AH150" s="93" t="s">
        <v>929</v>
      </c>
      <c r="AI150" s="93" t="s">
        <v>930</v>
      </c>
      <c r="AJ150" s="93" t="s">
        <v>931</v>
      </c>
      <c r="AK150" s="93">
        <v>3</v>
      </c>
      <c r="AL150" s="93">
        <v>78</v>
      </c>
      <c r="AM150" s="93" t="s">
        <v>932</v>
      </c>
      <c r="AN150" s="93" t="s">
        <v>933</v>
      </c>
      <c r="AO150" s="93" t="s">
        <v>930</v>
      </c>
      <c r="AU150" s="93">
        <f t="shared" si="24"/>
        <v>0</v>
      </c>
      <c r="AV150" s="93" t="s">
        <v>891</v>
      </c>
      <c r="AW150" s="14" t="e">
        <f t="shared" si="25"/>
        <v>#DIV/0!</v>
      </c>
      <c r="AX150" s="14" t="e">
        <f t="shared" si="26"/>
        <v>#DIV/0!</v>
      </c>
      <c r="AY150" s="14" t="e">
        <f t="shared" si="27"/>
        <v>#DIV/0!</v>
      </c>
      <c r="AZ150" s="93" t="e">
        <f t="shared" si="28"/>
        <v>#DIV/0!</v>
      </c>
      <c r="BA150" s="93" t="s">
        <v>934</v>
      </c>
      <c r="BB150" s="93" t="s">
        <v>935</v>
      </c>
      <c r="BC150" s="93" t="s">
        <v>911</v>
      </c>
      <c r="BD150" s="93" t="s">
        <v>936</v>
      </c>
      <c r="BE150" s="93" t="s">
        <v>1495</v>
      </c>
      <c r="BF150" s="94" t="s">
        <v>1638</v>
      </c>
      <c r="BG150" s="94" t="s">
        <v>1700</v>
      </c>
      <c r="BJ150" s="93">
        <v>1</v>
      </c>
      <c r="CB150" s="93">
        <v>1.45</v>
      </c>
      <c r="CC150" s="93">
        <v>0.65</v>
      </c>
      <c r="CD150" s="93">
        <v>3.21</v>
      </c>
      <c r="CW150" s="93" t="s">
        <v>188</v>
      </c>
      <c r="CX150" s="45" t="s">
        <v>82</v>
      </c>
      <c r="CZ150" s="45">
        <v>1.45</v>
      </c>
      <c r="DA150" s="45">
        <v>0.65</v>
      </c>
      <c r="DB150" s="45">
        <v>3.21</v>
      </c>
      <c r="DC150" s="69" t="s">
        <v>158</v>
      </c>
      <c r="DE150" s="49">
        <v>1.45</v>
      </c>
      <c r="DF150" s="49">
        <v>0.65</v>
      </c>
      <c r="DG150" s="49">
        <v>3.21</v>
      </c>
      <c r="DI150" s="66">
        <f t="shared" si="29"/>
        <v>0.79999999999999993</v>
      </c>
      <c r="DJ150" s="45">
        <f t="shared" si="30"/>
        <v>1.76</v>
      </c>
      <c r="DK150" s="45">
        <f t="shared" si="31"/>
        <v>0.37156355643248301</v>
      </c>
      <c r="DL150" s="93">
        <f t="shared" si="32"/>
        <v>-0.43078291609245423</v>
      </c>
      <c r="DM150" s="93">
        <f t="shared" si="33"/>
        <v>1.1662709371419244</v>
      </c>
    </row>
    <row r="151" spans="1:117" ht="21" customHeight="1" x14ac:dyDescent="0.35">
      <c r="A151" s="45">
        <v>43</v>
      </c>
      <c r="B151" s="45">
        <v>4</v>
      </c>
      <c r="C151" s="93" t="s">
        <v>397</v>
      </c>
      <c r="D151" s="45" t="str">
        <f t="shared" si="23"/>
        <v>Jones et al (2015)</v>
      </c>
      <c r="E151" s="93" t="s">
        <v>398</v>
      </c>
      <c r="F151" s="93" t="s">
        <v>882</v>
      </c>
      <c r="G151" s="93">
        <v>2015</v>
      </c>
      <c r="H151" s="93" t="s">
        <v>365</v>
      </c>
      <c r="I151" s="93">
        <v>13</v>
      </c>
      <c r="J151" s="93" t="s">
        <v>883</v>
      </c>
      <c r="K151" s="93" t="s">
        <v>95</v>
      </c>
      <c r="L151" s="93" t="s">
        <v>65</v>
      </c>
      <c r="M151" s="93" t="s">
        <v>66</v>
      </c>
      <c r="N151" s="93" t="s">
        <v>67</v>
      </c>
      <c r="O151" s="93" t="s">
        <v>399</v>
      </c>
      <c r="P151" s="93" t="s">
        <v>119</v>
      </c>
      <c r="Q151" s="93" t="s">
        <v>400</v>
      </c>
      <c r="R151" s="93" t="s">
        <v>101</v>
      </c>
      <c r="S151" s="93">
        <v>999</v>
      </c>
      <c r="T151" s="93" t="s">
        <v>102</v>
      </c>
      <c r="U151" s="93" t="s">
        <v>102</v>
      </c>
      <c r="V151" s="93" t="s">
        <v>75</v>
      </c>
      <c r="W151" s="93" t="s">
        <v>75</v>
      </c>
      <c r="X151" s="93" t="s">
        <v>401</v>
      </c>
      <c r="Y151" s="93" t="s">
        <v>177</v>
      </c>
      <c r="Z151" s="93" t="s">
        <v>402</v>
      </c>
      <c r="AA151" s="93" t="s">
        <v>106</v>
      </c>
      <c r="AB151" s="93" t="s">
        <v>106</v>
      </c>
      <c r="AC151" s="93" t="s">
        <v>927</v>
      </c>
      <c r="AD151" s="93" t="s">
        <v>928</v>
      </c>
      <c r="AE151" s="93">
        <v>371</v>
      </c>
      <c r="AF151" s="93">
        <v>371</v>
      </c>
      <c r="AG151" s="93">
        <v>371</v>
      </c>
      <c r="AH151" s="93" t="s">
        <v>929</v>
      </c>
      <c r="AI151" s="93" t="s">
        <v>930</v>
      </c>
      <c r="AJ151" s="93" t="s">
        <v>931</v>
      </c>
      <c r="AK151" s="93">
        <v>3</v>
      </c>
      <c r="AL151" s="93">
        <v>78</v>
      </c>
      <c r="AM151" s="93" t="s">
        <v>932</v>
      </c>
      <c r="AN151" s="93" t="s">
        <v>933</v>
      </c>
      <c r="AO151" s="93" t="s">
        <v>930</v>
      </c>
      <c r="AU151" s="93">
        <f t="shared" si="24"/>
        <v>0</v>
      </c>
      <c r="AV151" s="93" t="s">
        <v>891</v>
      </c>
      <c r="AW151" s="14" t="e">
        <f t="shared" si="25"/>
        <v>#DIV/0!</v>
      </c>
      <c r="AX151" s="14" t="e">
        <f t="shared" si="26"/>
        <v>#DIV/0!</v>
      </c>
      <c r="AY151" s="14" t="e">
        <f t="shared" si="27"/>
        <v>#DIV/0!</v>
      </c>
      <c r="AZ151" s="93" t="e">
        <f t="shared" si="28"/>
        <v>#DIV/0!</v>
      </c>
      <c r="BA151" s="93" t="s">
        <v>934</v>
      </c>
      <c r="BB151" s="93" t="s">
        <v>935</v>
      </c>
      <c r="BC151" s="93" t="s">
        <v>911</v>
      </c>
      <c r="BD151" s="93" t="s">
        <v>936</v>
      </c>
      <c r="BE151" s="93" t="s">
        <v>1496</v>
      </c>
      <c r="BF151" s="94" t="s">
        <v>1638</v>
      </c>
      <c r="BG151" s="94" t="s">
        <v>1700</v>
      </c>
      <c r="BJ151" s="93">
        <v>1</v>
      </c>
      <c r="CB151" s="93">
        <v>1.18</v>
      </c>
      <c r="CC151" s="93">
        <v>0.56000000000000005</v>
      </c>
      <c r="CD151" s="93">
        <v>2.4500000000000002</v>
      </c>
      <c r="CW151" s="93" t="s">
        <v>188</v>
      </c>
      <c r="CX151" s="45" t="s">
        <v>82</v>
      </c>
      <c r="CZ151" s="45">
        <v>1.18</v>
      </c>
      <c r="DA151" s="45">
        <v>0.56000000000000005</v>
      </c>
      <c r="DB151" s="45">
        <v>2.4500000000000002</v>
      </c>
      <c r="DC151" s="69" t="s">
        <v>158</v>
      </c>
      <c r="DE151" s="49">
        <v>1.18</v>
      </c>
      <c r="DF151" s="49">
        <v>0.56000000000000005</v>
      </c>
      <c r="DG151" s="49">
        <v>2.4500000000000002</v>
      </c>
      <c r="DI151" s="66">
        <f t="shared" si="29"/>
        <v>0.61999999999999988</v>
      </c>
      <c r="DJ151" s="45">
        <f t="shared" si="30"/>
        <v>1.2700000000000002</v>
      </c>
      <c r="DK151" s="45">
        <f t="shared" si="31"/>
        <v>0.16551443847757333</v>
      </c>
      <c r="DL151" s="93">
        <f t="shared" si="32"/>
        <v>-0.57981849525294205</v>
      </c>
      <c r="DM151" s="93">
        <f t="shared" si="33"/>
        <v>0.89608802455663572</v>
      </c>
    </row>
    <row r="152" spans="1:117" ht="21" customHeight="1" x14ac:dyDescent="0.35">
      <c r="A152" s="45">
        <v>43</v>
      </c>
      <c r="B152" s="45">
        <v>5</v>
      </c>
      <c r="C152" s="93" t="s">
        <v>397</v>
      </c>
      <c r="D152" s="45" t="str">
        <f t="shared" si="23"/>
        <v>Jones et al (2015)</v>
      </c>
      <c r="E152" s="93" t="s">
        <v>398</v>
      </c>
      <c r="F152" s="93" t="s">
        <v>882</v>
      </c>
      <c r="G152" s="93">
        <v>2015</v>
      </c>
      <c r="H152" s="93" t="s">
        <v>365</v>
      </c>
      <c r="I152" s="93">
        <v>13</v>
      </c>
      <c r="J152" s="93" t="s">
        <v>883</v>
      </c>
      <c r="K152" s="93" t="s">
        <v>95</v>
      </c>
      <c r="L152" s="93" t="s">
        <v>65</v>
      </c>
      <c r="M152" s="93" t="s">
        <v>66</v>
      </c>
      <c r="N152" s="93" t="s">
        <v>67</v>
      </c>
      <c r="O152" s="93" t="s">
        <v>399</v>
      </c>
      <c r="P152" s="93" t="s">
        <v>119</v>
      </c>
      <c r="Q152" s="93" t="s">
        <v>400</v>
      </c>
      <c r="R152" s="93" t="s">
        <v>101</v>
      </c>
      <c r="S152" s="93">
        <v>999</v>
      </c>
      <c r="T152" s="93" t="s">
        <v>102</v>
      </c>
      <c r="U152" s="93" t="s">
        <v>102</v>
      </c>
      <c r="V152" s="93" t="s">
        <v>75</v>
      </c>
      <c r="W152" s="93" t="s">
        <v>75</v>
      </c>
      <c r="X152" s="93" t="s">
        <v>401</v>
      </c>
      <c r="Y152" s="93" t="s">
        <v>177</v>
      </c>
      <c r="Z152" s="93" t="s">
        <v>402</v>
      </c>
      <c r="AA152" s="93" t="s">
        <v>106</v>
      </c>
      <c r="AB152" s="93" t="s">
        <v>106</v>
      </c>
      <c r="AC152" s="93" t="s">
        <v>927</v>
      </c>
      <c r="AD152" s="93" t="s">
        <v>928</v>
      </c>
      <c r="AE152" s="93">
        <v>371</v>
      </c>
      <c r="AF152" s="93">
        <v>371</v>
      </c>
      <c r="AG152" s="93">
        <v>371</v>
      </c>
      <c r="AH152" s="93" t="s">
        <v>929</v>
      </c>
      <c r="AI152" s="93" t="s">
        <v>930</v>
      </c>
      <c r="AJ152" s="93" t="s">
        <v>931</v>
      </c>
      <c r="AK152" s="93">
        <v>3</v>
      </c>
      <c r="AL152" s="93">
        <v>78</v>
      </c>
      <c r="AM152" s="93" t="s">
        <v>932</v>
      </c>
      <c r="AN152" s="93" t="s">
        <v>933</v>
      </c>
      <c r="AO152" s="93" t="s">
        <v>930</v>
      </c>
      <c r="AU152" s="93">
        <f t="shared" si="24"/>
        <v>0</v>
      </c>
      <c r="AV152" s="93" t="s">
        <v>891</v>
      </c>
      <c r="AW152" s="14" t="e">
        <f t="shared" si="25"/>
        <v>#DIV/0!</v>
      </c>
      <c r="AX152" s="14" t="e">
        <f t="shared" si="26"/>
        <v>#DIV/0!</v>
      </c>
      <c r="AY152" s="14" t="e">
        <f t="shared" si="27"/>
        <v>#DIV/0!</v>
      </c>
      <c r="AZ152" s="93" t="e">
        <f t="shared" si="28"/>
        <v>#DIV/0!</v>
      </c>
      <c r="BA152" s="93" t="s">
        <v>934</v>
      </c>
      <c r="BB152" s="93" t="s">
        <v>935</v>
      </c>
      <c r="BC152" s="93" t="s">
        <v>911</v>
      </c>
      <c r="BD152" s="93" t="s">
        <v>936</v>
      </c>
      <c r="BE152" s="93" t="s">
        <v>1497</v>
      </c>
      <c r="BF152" s="94" t="s">
        <v>1638</v>
      </c>
      <c r="BG152" s="94" t="s">
        <v>1700</v>
      </c>
      <c r="BJ152" s="93">
        <v>1</v>
      </c>
      <c r="CB152" s="93">
        <v>0.9</v>
      </c>
      <c r="CC152" s="93">
        <v>0.37</v>
      </c>
      <c r="CD152" s="93">
        <v>2.2200000000000002</v>
      </c>
      <c r="CW152" s="93" t="s">
        <v>188</v>
      </c>
      <c r="CX152" s="45" t="s">
        <v>82</v>
      </c>
      <c r="CZ152" s="45">
        <v>0.9</v>
      </c>
      <c r="DA152" s="45">
        <v>0.37</v>
      </c>
      <c r="DB152" s="45">
        <v>2.2200000000000002</v>
      </c>
      <c r="DC152" s="69" t="s">
        <v>158</v>
      </c>
      <c r="DE152" s="49">
        <v>0.9</v>
      </c>
      <c r="DF152" s="49">
        <v>0.37</v>
      </c>
      <c r="DG152" s="49">
        <v>2.2200000000000002</v>
      </c>
      <c r="DI152" s="66">
        <f t="shared" si="29"/>
        <v>0.53</v>
      </c>
      <c r="DJ152" s="45">
        <f t="shared" si="30"/>
        <v>1.3200000000000003</v>
      </c>
      <c r="DK152" s="45">
        <f t="shared" si="31"/>
        <v>-0.10536051565782628</v>
      </c>
      <c r="DL152" s="93">
        <f t="shared" si="32"/>
        <v>-0.9942522733438669</v>
      </c>
      <c r="DM152" s="93">
        <f t="shared" si="33"/>
        <v>0.79750719588418817</v>
      </c>
    </row>
    <row r="153" spans="1:117" ht="21" customHeight="1" x14ac:dyDescent="0.35">
      <c r="A153" s="45">
        <v>43</v>
      </c>
      <c r="B153" s="45">
        <v>1</v>
      </c>
      <c r="C153" s="93" t="s">
        <v>397</v>
      </c>
      <c r="D153" s="45" t="str">
        <f t="shared" si="23"/>
        <v>Jones et al (2015)</v>
      </c>
      <c r="E153" s="93" t="s">
        <v>398</v>
      </c>
      <c r="F153" s="93" t="s">
        <v>882</v>
      </c>
      <c r="G153" s="93">
        <v>2015</v>
      </c>
      <c r="H153" s="93" t="s">
        <v>365</v>
      </c>
      <c r="I153" s="93">
        <v>13</v>
      </c>
      <c r="J153" s="93" t="s">
        <v>883</v>
      </c>
      <c r="K153" s="93" t="s">
        <v>95</v>
      </c>
      <c r="L153" s="93" t="s">
        <v>65</v>
      </c>
      <c r="M153" s="93" t="s">
        <v>66</v>
      </c>
      <c r="N153" s="93" t="s">
        <v>67</v>
      </c>
      <c r="O153" s="93" t="s">
        <v>399</v>
      </c>
      <c r="P153" s="93" t="s">
        <v>119</v>
      </c>
      <c r="Q153" s="93" t="s">
        <v>400</v>
      </c>
      <c r="R153" s="93" t="s">
        <v>101</v>
      </c>
      <c r="S153" s="93">
        <v>999</v>
      </c>
      <c r="T153" s="93" t="s">
        <v>102</v>
      </c>
      <c r="U153" s="93" t="s">
        <v>102</v>
      </c>
      <c r="V153" s="93" t="s">
        <v>75</v>
      </c>
      <c r="W153" s="93" t="s">
        <v>75</v>
      </c>
      <c r="X153" s="93" t="s">
        <v>401</v>
      </c>
      <c r="Y153" s="93" t="s">
        <v>177</v>
      </c>
      <c r="Z153" s="93" t="s">
        <v>402</v>
      </c>
      <c r="AA153" s="93" t="s">
        <v>106</v>
      </c>
      <c r="AB153" s="93" t="s">
        <v>106</v>
      </c>
      <c r="AC153" s="93" t="s">
        <v>927</v>
      </c>
      <c r="AD153" s="93" t="s">
        <v>928</v>
      </c>
      <c r="AE153" s="93">
        <v>371</v>
      </c>
      <c r="AF153" s="93">
        <v>371</v>
      </c>
      <c r="AG153" s="93">
        <v>371</v>
      </c>
      <c r="AH153" s="93" t="s">
        <v>929</v>
      </c>
      <c r="AI153" s="93" t="s">
        <v>930</v>
      </c>
      <c r="AJ153" s="93" t="s">
        <v>931</v>
      </c>
      <c r="AK153" s="93">
        <v>3</v>
      </c>
      <c r="AL153" s="93">
        <v>78</v>
      </c>
      <c r="AM153" s="93" t="s">
        <v>932</v>
      </c>
      <c r="AN153" s="93" t="s">
        <v>933</v>
      </c>
      <c r="AO153" s="93" t="s">
        <v>930</v>
      </c>
      <c r="AU153" s="93">
        <f t="shared" si="24"/>
        <v>0</v>
      </c>
      <c r="AV153" s="93" t="s">
        <v>891</v>
      </c>
      <c r="AW153" s="14" t="e">
        <f t="shared" si="25"/>
        <v>#DIV/0!</v>
      </c>
      <c r="AX153" s="14" t="e">
        <f t="shared" si="26"/>
        <v>#DIV/0!</v>
      </c>
      <c r="AY153" s="14" t="e">
        <f t="shared" si="27"/>
        <v>#DIV/0!</v>
      </c>
      <c r="AZ153" s="93" t="e">
        <f t="shared" si="28"/>
        <v>#DIV/0!</v>
      </c>
      <c r="BA153" s="93" t="s">
        <v>934</v>
      </c>
      <c r="BB153" s="93" t="s">
        <v>935</v>
      </c>
      <c r="BC153" s="93" t="s">
        <v>911</v>
      </c>
      <c r="BD153" s="93" t="s">
        <v>936</v>
      </c>
      <c r="BE153" s="93" t="s">
        <v>937</v>
      </c>
      <c r="BF153" s="94" t="s">
        <v>897</v>
      </c>
      <c r="BG153" s="94" t="s">
        <v>1703</v>
      </c>
      <c r="BJ153" s="93">
        <v>1</v>
      </c>
      <c r="CB153" s="93">
        <v>1.42</v>
      </c>
      <c r="CC153" s="93">
        <v>0.59</v>
      </c>
      <c r="CD153" s="93">
        <v>3.41</v>
      </c>
      <c r="CW153" s="93" t="s">
        <v>188</v>
      </c>
      <c r="CX153" s="45" t="s">
        <v>82</v>
      </c>
      <c r="CZ153" s="45">
        <v>1.42</v>
      </c>
      <c r="DA153" s="45">
        <v>0.59</v>
      </c>
      <c r="DB153" s="45">
        <v>3.41</v>
      </c>
      <c r="DC153" s="69" t="s">
        <v>158</v>
      </c>
      <c r="DE153" s="49">
        <v>1.42</v>
      </c>
      <c r="DF153" s="49">
        <v>0.59</v>
      </c>
      <c r="DG153" s="49">
        <v>3.41</v>
      </c>
      <c r="DI153" s="66">
        <f t="shared" si="29"/>
        <v>0.83</v>
      </c>
      <c r="DJ153" s="45">
        <f t="shared" si="30"/>
        <v>1.9900000000000002</v>
      </c>
      <c r="DK153" s="45">
        <f t="shared" si="31"/>
        <v>0.35065687161316933</v>
      </c>
      <c r="DL153" s="93">
        <f t="shared" si="32"/>
        <v>-0.52763274208237199</v>
      </c>
      <c r="DM153" s="93">
        <f t="shared" si="33"/>
        <v>1.2267122912954254</v>
      </c>
    </row>
    <row r="154" spans="1:117" ht="21" customHeight="1" x14ac:dyDescent="0.35">
      <c r="A154" s="45">
        <v>43</v>
      </c>
      <c r="B154" s="45">
        <v>9</v>
      </c>
      <c r="C154" s="93" t="s">
        <v>397</v>
      </c>
      <c r="D154" s="45" t="str">
        <f t="shared" si="23"/>
        <v>Jones et al (2015)</v>
      </c>
      <c r="E154" s="93" t="s">
        <v>398</v>
      </c>
      <c r="F154" s="93" t="s">
        <v>882</v>
      </c>
      <c r="G154" s="93">
        <v>2015</v>
      </c>
      <c r="H154" s="93" t="s">
        <v>365</v>
      </c>
      <c r="I154" s="93">
        <v>13</v>
      </c>
      <c r="J154" s="93" t="s">
        <v>883</v>
      </c>
      <c r="K154" s="93" t="s">
        <v>95</v>
      </c>
      <c r="L154" s="93" t="s">
        <v>65</v>
      </c>
      <c r="M154" s="93" t="s">
        <v>66</v>
      </c>
      <c r="N154" s="93" t="s">
        <v>67</v>
      </c>
      <c r="O154" s="93" t="s">
        <v>399</v>
      </c>
      <c r="P154" s="93" t="s">
        <v>119</v>
      </c>
      <c r="Q154" s="93" t="s">
        <v>400</v>
      </c>
      <c r="R154" s="93" t="s">
        <v>101</v>
      </c>
      <c r="S154" s="93">
        <v>999</v>
      </c>
      <c r="T154" s="93" t="s">
        <v>102</v>
      </c>
      <c r="U154" s="93" t="s">
        <v>102</v>
      </c>
      <c r="V154" s="93" t="s">
        <v>75</v>
      </c>
      <c r="W154" s="93" t="s">
        <v>75</v>
      </c>
      <c r="X154" s="93" t="s">
        <v>401</v>
      </c>
      <c r="Y154" s="93" t="s">
        <v>177</v>
      </c>
      <c r="Z154" s="93" t="s">
        <v>402</v>
      </c>
      <c r="AA154" s="93" t="s">
        <v>106</v>
      </c>
      <c r="AB154" s="93" t="s">
        <v>106</v>
      </c>
      <c r="AC154" s="93" t="s">
        <v>927</v>
      </c>
      <c r="AD154" s="93" t="s">
        <v>928</v>
      </c>
      <c r="AE154" s="93">
        <v>371</v>
      </c>
      <c r="AF154" s="93">
        <v>371</v>
      </c>
      <c r="AG154" s="93">
        <v>371</v>
      </c>
      <c r="AH154" s="93" t="s">
        <v>929</v>
      </c>
      <c r="AI154" s="93" t="s">
        <v>930</v>
      </c>
      <c r="AJ154" s="93" t="s">
        <v>931</v>
      </c>
      <c r="AK154" s="93">
        <v>3</v>
      </c>
      <c r="AL154" s="93">
        <v>78</v>
      </c>
      <c r="AM154" s="93" t="s">
        <v>932</v>
      </c>
      <c r="AN154" s="93" t="s">
        <v>933</v>
      </c>
      <c r="AO154" s="93" t="s">
        <v>930</v>
      </c>
      <c r="AU154" s="93">
        <f t="shared" si="24"/>
        <v>0</v>
      </c>
      <c r="AV154" s="93" t="s">
        <v>891</v>
      </c>
      <c r="AW154" s="14" t="e">
        <f t="shared" si="25"/>
        <v>#DIV/0!</v>
      </c>
      <c r="AX154" s="14" t="e">
        <f t="shared" si="26"/>
        <v>#DIV/0!</v>
      </c>
      <c r="AY154" s="14" t="e">
        <f t="shared" si="27"/>
        <v>#DIV/0!</v>
      </c>
      <c r="AZ154" s="93" t="e">
        <f t="shared" si="28"/>
        <v>#DIV/0!</v>
      </c>
      <c r="BA154" s="93" t="s">
        <v>934</v>
      </c>
      <c r="BB154" s="93" t="s">
        <v>935</v>
      </c>
      <c r="BC154" s="93" t="s">
        <v>911</v>
      </c>
      <c r="BD154" s="93" t="s">
        <v>936</v>
      </c>
      <c r="BE154" s="93" t="s">
        <v>1559</v>
      </c>
      <c r="BF154" s="94" t="s">
        <v>1555</v>
      </c>
      <c r="BG154" s="94" t="s">
        <v>1701</v>
      </c>
      <c r="BJ154" s="93">
        <v>1</v>
      </c>
      <c r="CB154" s="93">
        <v>0.88</v>
      </c>
      <c r="CC154" s="93">
        <v>0.39</v>
      </c>
      <c r="CD154" s="93">
        <v>2</v>
      </c>
      <c r="CW154" s="93" t="s">
        <v>188</v>
      </c>
      <c r="CX154" s="45" t="s">
        <v>82</v>
      </c>
      <c r="CZ154" s="45">
        <v>0.88</v>
      </c>
      <c r="DA154" s="45">
        <v>0.39</v>
      </c>
      <c r="DB154" s="45">
        <v>2</v>
      </c>
      <c r="DC154" s="69" t="s">
        <v>158</v>
      </c>
      <c r="DE154" s="49">
        <v>0.88</v>
      </c>
      <c r="DF154" s="49">
        <v>0.39</v>
      </c>
      <c r="DG154" s="49">
        <v>2</v>
      </c>
      <c r="DI154" s="66">
        <f t="shared" si="29"/>
        <v>0.49</v>
      </c>
      <c r="DJ154" s="45">
        <f t="shared" si="30"/>
        <v>1.1200000000000001</v>
      </c>
      <c r="DK154" s="45">
        <f t="shared" si="31"/>
        <v>-0.12783337150988489</v>
      </c>
      <c r="DL154" s="93">
        <f t="shared" si="32"/>
        <v>-0.94160853985844495</v>
      </c>
      <c r="DM154" s="93">
        <f t="shared" si="33"/>
        <v>0.69314718055994529</v>
      </c>
    </row>
    <row r="155" spans="1:117" ht="21" customHeight="1" x14ac:dyDescent="0.35">
      <c r="A155" s="45">
        <v>43</v>
      </c>
      <c r="B155" s="45">
        <v>10</v>
      </c>
      <c r="C155" s="93" t="s">
        <v>397</v>
      </c>
      <c r="D155" s="45" t="str">
        <f t="shared" si="23"/>
        <v>Jones et al (2015)</v>
      </c>
      <c r="E155" s="93" t="s">
        <v>398</v>
      </c>
      <c r="F155" s="93" t="s">
        <v>882</v>
      </c>
      <c r="G155" s="93">
        <v>2015</v>
      </c>
      <c r="H155" s="93" t="s">
        <v>365</v>
      </c>
      <c r="I155" s="93">
        <v>13</v>
      </c>
      <c r="J155" s="93" t="s">
        <v>883</v>
      </c>
      <c r="K155" s="93" t="s">
        <v>95</v>
      </c>
      <c r="L155" s="93" t="s">
        <v>65</v>
      </c>
      <c r="M155" s="93" t="s">
        <v>66</v>
      </c>
      <c r="N155" s="93" t="s">
        <v>67</v>
      </c>
      <c r="O155" s="93" t="s">
        <v>399</v>
      </c>
      <c r="P155" s="93" t="s">
        <v>119</v>
      </c>
      <c r="Q155" s="93" t="s">
        <v>400</v>
      </c>
      <c r="R155" s="93" t="s">
        <v>101</v>
      </c>
      <c r="S155" s="93">
        <v>999</v>
      </c>
      <c r="T155" s="93" t="s">
        <v>102</v>
      </c>
      <c r="U155" s="93" t="s">
        <v>102</v>
      </c>
      <c r="V155" s="93" t="s">
        <v>75</v>
      </c>
      <c r="W155" s="93" t="s">
        <v>75</v>
      </c>
      <c r="X155" s="93" t="s">
        <v>401</v>
      </c>
      <c r="Y155" s="93" t="s">
        <v>177</v>
      </c>
      <c r="Z155" s="93" t="s">
        <v>402</v>
      </c>
      <c r="AA155" s="93" t="s">
        <v>106</v>
      </c>
      <c r="AB155" s="93" t="s">
        <v>106</v>
      </c>
      <c r="AC155" s="93" t="s">
        <v>927</v>
      </c>
      <c r="AD155" s="93" t="s">
        <v>928</v>
      </c>
      <c r="AE155" s="93">
        <v>371</v>
      </c>
      <c r="AF155" s="93">
        <v>371</v>
      </c>
      <c r="AG155" s="93">
        <v>371</v>
      </c>
      <c r="AH155" s="93" t="s">
        <v>929</v>
      </c>
      <c r="AI155" s="93" t="s">
        <v>930</v>
      </c>
      <c r="AJ155" s="93" t="s">
        <v>931</v>
      </c>
      <c r="AK155" s="93">
        <v>3</v>
      </c>
      <c r="AL155" s="93">
        <v>78</v>
      </c>
      <c r="AM155" s="93" t="s">
        <v>932</v>
      </c>
      <c r="AN155" s="93" t="s">
        <v>933</v>
      </c>
      <c r="AO155" s="93" t="s">
        <v>930</v>
      </c>
      <c r="AU155" s="93">
        <f t="shared" si="24"/>
        <v>0</v>
      </c>
      <c r="AV155" s="93" t="s">
        <v>891</v>
      </c>
      <c r="AW155" s="14" t="e">
        <f t="shared" si="25"/>
        <v>#DIV/0!</v>
      </c>
      <c r="AX155" s="14" t="e">
        <f t="shared" si="26"/>
        <v>#DIV/0!</v>
      </c>
      <c r="AY155" s="14" t="e">
        <f t="shared" si="27"/>
        <v>#DIV/0!</v>
      </c>
      <c r="AZ155" s="93" t="e">
        <f t="shared" si="28"/>
        <v>#DIV/0!</v>
      </c>
      <c r="BA155" s="93" t="s">
        <v>934</v>
      </c>
      <c r="BB155" s="93" t="s">
        <v>935</v>
      </c>
      <c r="BC155" s="93" t="s">
        <v>911</v>
      </c>
      <c r="BD155" s="93" t="s">
        <v>936</v>
      </c>
      <c r="BE155" s="93" t="s">
        <v>1560</v>
      </c>
      <c r="BF155" s="94" t="s">
        <v>1555</v>
      </c>
      <c r="BG155" s="94" t="s">
        <v>1701</v>
      </c>
      <c r="BJ155" s="93">
        <v>1</v>
      </c>
      <c r="CB155" s="93">
        <v>1.18</v>
      </c>
      <c r="CC155" s="93">
        <v>0.56000000000000005</v>
      </c>
      <c r="CD155" s="93">
        <v>2.4700000000000002</v>
      </c>
      <c r="CW155" s="93" t="s">
        <v>188</v>
      </c>
      <c r="CX155" s="45" t="s">
        <v>82</v>
      </c>
      <c r="CZ155" s="45">
        <v>1.18</v>
      </c>
      <c r="DA155" s="45">
        <v>0.56000000000000005</v>
      </c>
      <c r="DB155" s="45">
        <v>2.4700000000000002</v>
      </c>
      <c r="DC155" s="69" t="s">
        <v>158</v>
      </c>
      <c r="DE155" s="49">
        <v>1.18</v>
      </c>
      <c r="DF155" s="49">
        <v>0.56000000000000005</v>
      </c>
      <c r="DG155" s="49">
        <v>2.4700000000000002</v>
      </c>
      <c r="DI155" s="66">
        <f t="shared" si="29"/>
        <v>0.61999999999999988</v>
      </c>
      <c r="DJ155" s="45">
        <f t="shared" si="30"/>
        <v>1.2900000000000003</v>
      </c>
      <c r="DK155" s="45">
        <f t="shared" si="31"/>
        <v>0.16551443847757333</v>
      </c>
      <c r="DL155" s="93">
        <f t="shared" si="32"/>
        <v>-0.57981849525294205</v>
      </c>
      <c r="DM155" s="93">
        <f t="shared" si="33"/>
        <v>0.90421815063988586</v>
      </c>
    </row>
    <row r="156" spans="1:117" ht="21" customHeight="1" x14ac:dyDescent="0.35">
      <c r="A156" s="45">
        <v>43</v>
      </c>
      <c r="B156" s="45">
        <v>6</v>
      </c>
      <c r="C156" s="93" t="s">
        <v>397</v>
      </c>
      <c r="D156" s="45" t="str">
        <f t="shared" si="23"/>
        <v>Jones et al (2015)</v>
      </c>
      <c r="E156" s="93" t="s">
        <v>398</v>
      </c>
      <c r="F156" s="93" t="s">
        <v>882</v>
      </c>
      <c r="G156" s="93">
        <v>2015</v>
      </c>
      <c r="H156" s="93" t="s">
        <v>365</v>
      </c>
      <c r="I156" s="93">
        <v>13</v>
      </c>
      <c r="J156" s="93" t="s">
        <v>883</v>
      </c>
      <c r="K156" s="93" t="s">
        <v>95</v>
      </c>
      <c r="L156" s="93" t="s">
        <v>65</v>
      </c>
      <c r="M156" s="93" t="s">
        <v>66</v>
      </c>
      <c r="N156" s="93" t="s">
        <v>67</v>
      </c>
      <c r="O156" s="93" t="s">
        <v>399</v>
      </c>
      <c r="P156" s="93" t="s">
        <v>119</v>
      </c>
      <c r="Q156" s="93" t="s">
        <v>400</v>
      </c>
      <c r="R156" s="93" t="s">
        <v>101</v>
      </c>
      <c r="S156" s="93">
        <v>999</v>
      </c>
      <c r="T156" s="93" t="s">
        <v>102</v>
      </c>
      <c r="U156" s="93" t="s">
        <v>102</v>
      </c>
      <c r="V156" s="93" t="s">
        <v>75</v>
      </c>
      <c r="W156" s="93" t="s">
        <v>75</v>
      </c>
      <c r="X156" s="93" t="s">
        <v>401</v>
      </c>
      <c r="Y156" s="93" t="s">
        <v>177</v>
      </c>
      <c r="Z156" s="93" t="s">
        <v>402</v>
      </c>
      <c r="AA156" s="93" t="s">
        <v>106</v>
      </c>
      <c r="AB156" s="93" t="s">
        <v>106</v>
      </c>
      <c r="AC156" s="93" t="s">
        <v>927</v>
      </c>
      <c r="AD156" s="93" t="s">
        <v>928</v>
      </c>
      <c r="AE156" s="93">
        <v>371</v>
      </c>
      <c r="AF156" s="93">
        <v>371</v>
      </c>
      <c r="AG156" s="93">
        <v>371</v>
      </c>
      <c r="AH156" s="93" t="s">
        <v>929</v>
      </c>
      <c r="AI156" s="93" t="s">
        <v>930</v>
      </c>
      <c r="AJ156" s="93" t="s">
        <v>931</v>
      </c>
      <c r="AK156" s="93">
        <v>3</v>
      </c>
      <c r="AL156" s="93">
        <v>78</v>
      </c>
      <c r="AM156" s="93" t="s">
        <v>932</v>
      </c>
      <c r="AN156" s="93" t="s">
        <v>933</v>
      </c>
      <c r="AO156" s="93" t="s">
        <v>930</v>
      </c>
      <c r="AU156" s="93">
        <f t="shared" si="24"/>
        <v>0</v>
      </c>
      <c r="AV156" s="93" t="s">
        <v>891</v>
      </c>
      <c r="AW156" s="14" t="e">
        <f t="shared" si="25"/>
        <v>#DIV/0!</v>
      </c>
      <c r="AX156" s="14" t="e">
        <f t="shared" si="26"/>
        <v>#DIV/0!</v>
      </c>
      <c r="AY156" s="14" t="e">
        <f t="shared" si="27"/>
        <v>#DIV/0!</v>
      </c>
      <c r="AZ156" s="93" t="e">
        <f t="shared" si="28"/>
        <v>#DIV/0!</v>
      </c>
      <c r="BA156" s="93" t="s">
        <v>934</v>
      </c>
      <c r="BB156" s="93" t="s">
        <v>935</v>
      </c>
      <c r="BC156" s="93" t="s">
        <v>911</v>
      </c>
      <c r="BD156" s="93" t="s">
        <v>936</v>
      </c>
      <c r="BE156" s="93" t="s">
        <v>980</v>
      </c>
      <c r="BF156" s="94" t="s">
        <v>981</v>
      </c>
      <c r="BG156" s="94" t="s">
        <v>1703</v>
      </c>
      <c r="BJ156" s="93">
        <v>1</v>
      </c>
      <c r="CB156" s="93">
        <v>1</v>
      </c>
      <c r="CC156" s="93">
        <v>0.36</v>
      </c>
      <c r="CD156" s="93">
        <v>2.78</v>
      </c>
      <c r="CW156" s="93" t="s">
        <v>188</v>
      </c>
      <c r="CX156" s="45" t="s">
        <v>82</v>
      </c>
      <c r="CZ156" s="45">
        <v>1</v>
      </c>
      <c r="DA156" s="45">
        <v>0.36</v>
      </c>
      <c r="DB156" s="45">
        <v>2.78</v>
      </c>
      <c r="DC156" s="69" t="s">
        <v>158</v>
      </c>
      <c r="DE156" s="49">
        <v>1</v>
      </c>
      <c r="DF156" s="49">
        <v>0.36</v>
      </c>
      <c r="DG156" s="49">
        <v>2.78</v>
      </c>
      <c r="DI156" s="66">
        <f t="shared" si="29"/>
        <v>0.64</v>
      </c>
      <c r="DJ156" s="45">
        <f t="shared" si="30"/>
        <v>1.7799999999999998</v>
      </c>
      <c r="DK156" s="45">
        <f t="shared" si="31"/>
        <v>0</v>
      </c>
      <c r="DL156" s="93">
        <f t="shared" si="32"/>
        <v>-1.0216512475319814</v>
      </c>
      <c r="DM156" s="93">
        <f t="shared" si="33"/>
        <v>1.0224509277025455</v>
      </c>
    </row>
    <row r="157" spans="1:117" ht="21" customHeight="1" x14ac:dyDescent="0.35">
      <c r="A157" s="45">
        <v>43</v>
      </c>
      <c r="B157" s="45">
        <v>7</v>
      </c>
      <c r="C157" s="93" t="s">
        <v>397</v>
      </c>
      <c r="D157" s="45" t="str">
        <f t="shared" si="23"/>
        <v>Jones et al (2015)</v>
      </c>
      <c r="E157" s="93" t="s">
        <v>398</v>
      </c>
      <c r="F157" s="93" t="s">
        <v>882</v>
      </c>
      <c r="G157" s="93">
        <v>2015</v>
      </c>
      <c r="H157" s="93" t="s">
        <v>365</v>
      </c>
      <c r="I157" s="93">
        <v>13</v>
      </c>
      <c r="J157" s="93" t="s">
        <v>883</v>
      </c>
      <c r="K157" s="93" t="s">
        <v>95</v>
      </c>
      <c r="L157" s="93" t="s">
        <v>65</v>
      </c>
      <c r="M157" s="93" t="s">
        <v>66</v>
      </c>
      <c r="N157" s="93" t="s">
        <v>67</v>
      </c>
      <c r="O157" s="93" t="s">
        <v>399</v>
      </c>
      <c r="P157" s="93" t="s">
        <v>119</v>
      </c>
      <c r="Q157" s="93" t="s">
        <v>400</v>
      </c>
      <c r="R157" s="93" t="s">
        <v>101</v>
      </c>
      <c r="S157" s="93">
        <v>999</v>
      </c>
      <c r="T157" s="93" t="s">
        <v>102</v>
      </c>
      <c r="U157" s="93" t="s">
        <v>102</v>
      </c>
      <c r="V157" s="93" t="s">
        <v>75</v>
      </c>
      <c r="W157" s="93" t="s">
        <v>75</v>
      </c>
      <c r="X157" s="93" t="s">
        <v>401</v>
      </c>
      <c r="Y157" s="93" t="s">
        <v>177</v>
      </c>
      <c r="Z157" s="93" t="s">
        <v>402</v>
      </c>
      <c r="AA157" s="93" t="s">
        <v>106</v>
      </c>
      <c r="AB157" s="93" t="s">
        <v>106</v>
      </c>
      <c r="AC157" s="93" t="s">
        <v>927</v>
      </c>
      <c r="AD157" s="93" t="s">
        <v>928</v>
      </c>
      <c r="AE157" s="93">
        <v>371</v>
      </c>
      <c r="AF157" s="93">
        <v>371</v>
      </c>
      <c r="AG157" s="93">
        <v>371</v>
      </c>
      <c r="AH157" s="93" t="s">
        <v>929</v>
      </c>
      <c r="AI157" s="93" t="s">
        <v>930</v>
      </c>
      <c r="AJ157" s="93" t="s">
        <v>931</v>
      </c>
      <c r="AK157" s="93">
        <v>3</v>
      </c>
      <c r="AL157" s="93">
        <v>78</v>
      </c>
      <c r="AM157" s="93" t="s">
        <v>932</v>
      </c>
      <c r="AN157" s="93" t="s">
        <v>933</v>
      </c>
      <c r="AO157" s="93" t="s">
        <v>930</v>
      </c>
      <c r="AU157" s="93">
        <f t="shared" si="24"/>
        <v>0</v>
      </c>
      <c r="AV157" s="93" t="s">
        <v>891</v>
      </c>
      <c r="AW157" s="14" t="e">
        <f t="shared" si="25"/>
        <v>#DIV/0!</v>
      </c>
      <c r="AX157" s="14" t="e">
        <f t="shared" si="26"/>
        <v>#DIV/0!</v>
      </c>
      <c r="AY157" s="14" t="e">
        <f t="shared" si="27"/>
        <v>#DIV/0!</v>
      </c>
      <c r="AZ157" s="93" t="e">
        <f t="shared" si="28"/>
        <v>#DIV/0!</v>
      </c>
      <c r="BA157" s="93" t="s">
        <v>934</v>
      </c>
      <c r="BB157" s="93" t="s">
        <v>935</v>
      </c>
      <c r="BC157" s="93" t="s">
        <v>911</v>
      </c>
      <c r="BD157" s="93" t="s">
        <v>936</v>
      </c>
      <c r="BE157" s="93" t="s">
        <v>982</v>
      </c>
      <c r="BF157" s="94" t="s">
        <v>981</v>
      </c>
      <c r="BG157" s="94" t="s">
        <v>1703</v>
      </c>
      <c r="BJ157" s="93">
        <v>1</v>
      </c>
      <c r="CB157" s="93">
        <v>1.32</v>
      </c>
      <c r="CC157" s="93">
        <v>0.52</v>
      </c>
      <c r="CD157" s="93">
        <v>3.35</v>
      </c>
      <c r="CW157" s="93" t="s">
        <v>188</v>
      </c>
      <c r="CX157" s="45" t="s">
        <v>82</v>
      </c>
      <c r="CZ157" s="45">
        <v>1.32</v>
      </c>
      <c r="DA157" s="45">
        <v>0.52</v>
      </c>
      <c r="DB157" s="45">
        <v>3.35</v>
      </c>
      <c r="DC157" s="69" t="s">
        <v>158</v>
      </c>
      <c r="DE157" s="49">
        <v>1.32</v>
      </c>
      <c r="DF157" s="49">
        <v>0.52</v>
      </c>
      <c r="DG157" s="49">
        <v>3.35</v>
      </c>
      <c r="DI157" s="66">
        <f t="shared" si="29"/>
        <v>0.8</v>
      </c>
      <c r="DJ157" s="45">
        <f t="shared" si="30"/>
        <v>2.0300000000000002</v>
      </c>
      <c r="DK157" s="45">
        <f t="shared" si="31"/>
        <v>0.27763173659827955</v>
      </c>
      <c r="DL157" s="93">
        <f t="shared" si="32"/>
        <v>-0.65392646740666394</v>
      </c>
      <c r="DM157" s="93">
        <f t="shared" si="33"/>
        <v>1.2089603458369751</v>
      </c>
    </row>
    <row r="158" spans="1:117" ht="21" customHeight="1" x14ac:dyDescent="0.35">
      <c r="A158" s="93">
        <v>50</v>
      </c>
      <c r="B158" s="93">
        <v>1</v>
      </c>
      <c r="C158" s="93" t="s">
        <v>1111</v>
      </c>
      <c r="D158" s="45" t="str">
        <f t="shared" si="23"/>
        <v>Kurbatova (2012)</v>
      </c>
      <c r="E158" s="93" t="s">
        <v>1112</v>
      </c>
      <c r="F158" s="93" t="s">
        <v>882</v>
      </c>
      <c r="G158" s="93">
        <v>2012</v>
      </c>
      <c r="H158" s="93" t="s">
        <v>1113</v>
      </c>
      <c r="I158" s="93">
        <v>8</v>
      </c>
      <c r="J158" s="93" t="s">
        <v>915</v>
      </c>
      <c r="K158" s="93" t="s">
        <v>1114</v>
      </c>
      <c r="L158" s="93" t="s">
        <v>65</v>
      </c>
      <c r="M158" s="93" t="s">
        <v>96</v>
      </c>
      <c r="N158" s="93" t="s">
        <v>97</v>
      </c>
      <c r="O158" s="93" t="s">
        <v>1115</v>
      </c>
      <c r="P158" s="93" t="s">
        <v>129</v>
      </c>
      <c r="Q158" s="93" t="s">
        <v>120</v>
      </c>
      <c r="R158" s="93" t="s">
        <v>101</v>
      </c>
      <c r="S158" s="93">
        <v>999</v>
      </c>
      <c r="T158" s="93" t="s">
        <v>121</v>
      </c>
      <c r="U158" s="93" t="s">
        <v>121</v>
      </c>
      <c r="V158" s="93" t="s">
        <v>1116</v>
      </c>
      <c r="W158" s="93" t="s">
        <v>122</v>
      </c>
      <c r="X158" s="93" t="s">
        <v>76</v>
      </c>
      <c r="Y158" s="93" t="s">
        <v>76</v>
      </c>
      <c r="Z158" s="93" t="s">
        <v>1117</v>
      </c>
      <c r="AA158" s="93" t="s">
        <v>106</v>
      </c>
      <c r="AB158" s="93" t="s">
        <v>106</v>
      </c>
      <c r="AC158" s="93" t="s">
        <v>1118</v>
      </c>
      <c r="AD158" s="93" t="s">
        <v>1119</v>
      </c>
      <c r="AE158" s="93" t="s">
        <v>1120</v>
      </c>
      <c r="AF158" s="93" t="s">
        <v>1121</v>
      </c>
      <c r="AG158" s="93">
        <v>18</v>
      </c>
      <c r="AH158" s="93" t="s">
        <v>1122</v>
      </c>
      <c r="AI158" s="93" t="s">
        <v>1123</v>
      </c>
      <c r="AJ158" s="93" t="s">
        <v>1124</v>
      </c>
      <c r="AK158" s="93">
        <v>3</v>
      </c>
      <c r="AL158" s="93">
        <v>69</v>
      </c>
      <c r="AM158" s="93" t="s">
        <v>1125</v>
      </c>
      <c r="AN158" s="93">
        <v>2</v>
      </c>
      <c r="AO158" s="93" t="s">
        <v>1126</v>
      </c>
      <c r="AU158" s="93">
        <f t="shared" si="24"/>
        <v>0</v>
      </c>
      <c r="AV158" s="93" t="s">
        <v>58</v>
      </c>
      <c r="AW158" s="14" t="e">
        <f t="shared" si="25"/>
        <v>#DIV/0!</v>
      </c>
      <c r="AX158" s="14" t="e">
        <f t="shared" si="26"/>
        <v>#DIV/0!</v>
      </c>
      <c r="AY158" s="14" t="e">
        <f t="shared" si="27"/>
        <v>#DIV/0!</v>
      </c>
      <c r="AZ158" s="93" t="e">
        <f t="shared" si="28"/>
        <v>#DIV/0!</v>
      </c>
      <c r="BA158" s="93" t="s">
        <v>997</v>
      </c>
      <c r="BB158" s="93" t="s">
        <v>1127</v>
      </c>
      <c r="BC158" s="93" t="s">
        <v>911</v>
      </c>
      <c r="BD158" s="93" t="s">
        <v>1100</v>
      </c>
      <c r="BE158" s="93" t="s">
        <v>1100</v>
      </c>
      <c r="BF158" s="94" t="s">
        <v>129</v>
      </c>
      <c r="BG158" s="94" t="s">
        <v>1703</v>
      </c>
      <c r="BL158" s="93">
        <v>1</v>
      </c>
      <c r="CI158" s="93">
        <v>0.77</v>
      </c>
      <c r="CJ158" s="93">
        <v>0.21</v>
      </c>
      <c r="CK158" s="93">
        <v>2.89</v>
      </c>
      <c r="CW158" s="93" t="s">
        <v>134</v>
      </c>
      <c r="CX158" s="45" t="s">
        <v>82</v>
      </c>
      <c r="CZ158" s="45">
        <v>0.77</v>
      </c>
      <c r="DA158" s="45">
        <v>0.21</v>
      </c>
      <c r="DB158" s="45">
        <v>2.89</v>
      </c>
      <c r="DC158" s="69" t="s">
        <v>134</v>
      </c>
      <c r="DD158" s="69" t="s">
        <v>82</v>
      </c>
      <c r="DE158" s="49">
        <v>0.77</v>
      </c>
      <c r="DF158" s="49">
        <v>0.21</v>
      </c>
      <c r="DG158" s="49">
        <v>2.89</v>
      </c>
      <c r="DI158" s="66">
        <f t="shared" si="29"/>
        <v>0.56000000000000005</v>
      </c>
      <c r="DJ158" s="45">
        <f t="shared" si="30"/>
        <v>2.12</v>
      </c>
      <c r="DK158" s="45">
        <f t="shared" si="31"/>
        <v>-0.26136476413440751</v>
      </c>
      <c r="DL158" s="93">
        <f t="shared" si="32"/>
        <v>-1.5606477482646683</v>
      </c>
      <c r="DM158" s="93">
        <f t="shared" si="33"/>
        <v>1.0612565021243408</v>
      </c>
    </row>
    <row r="159" spans="1:117" ht="21" customHeight="1" x14ac:dyDescent="0.35">
      <c r="A159" s="93">
        <v>56</v>
      </c>
      <c r="B159" s="93">
        <v>1</v>
      </c>
      <c r="C159" s="93" t="s">
        <v>1400</v>
      </c>
      <c r="D159" s="45" t="str">
        <f t="shared" si="23"/>
        <v>Lim et al (2012)</v>
      </c>
      <c r="E159" s="93" t="s">
        <v>1401</v>
      </c>
      <c r="F159" s="93" t="s">
        <v>882</v>
      </c>
      <c r="G159" s="93">
        <v>2012</v>
      </c>
      <c r="H159" s="93" t="s">
        <v>505</v>
      </c>
      <c r="I159" s="93">
        <v>12</v>
      </c>
      <c r="J159" s="93" t="s">
        <v>883</v>
      </c>
      <c r="K159" s="93" t="s">
        <v>95</v>
      </c>
      <c r="L159" s="93" t="s">
        <v>65</v>
      </c>
      <c r="M159" s="93" t="s">
        <v>96</v>
      </c>
      <c r="N159" s="93" t="s">
        <v>97</v>
      </c>
      <c r="O159" s="93" t="s">
        <v>1402</v>
      </c>
      <c r="P159" s="93" t="s">
        <v>671</v>
      </c>
      <c r="Q159" s="93" t="s">
        <v>1403</v>
      </c>
      <c r="R159" s="93" t="s">
        <v>900</v>
      </c>
      <c r="S159" s="93">
        <v>999</v>
      </c>
      <c r="T159" s="93" t="s">
        <v>1404</v>
      </c>
      <c r="U159" s="93" t="s">
        <v>102</v>
      </c>
      <c r="V159" s="93" t="s">
        <v>1405</v>
      </c>
      <c r="W159" s="93" t="s">
        <v>122</v>
      </c>
      <c r="X159" s="93" t="s">
        <v>76</v>
      </c>
      <c r="Y159" s="93" t="s">
        <v>76</v>
      </c>
      <c r="Z159" s="93" t="s">
        <v>1406</v>
      </c>
      <c r="AA159" s="93" t="s">
        <v>1407</v>
      </c>
      <c r="AB159" s="93" t="s">
        <v>106</v>
      </c>
      <c r="AC159" s="93" t="s">
        <v>1408</v>
      </c>
      <c r="AD159" s="93" t="s">
        <v>714</v>
      </c>
      <c r="AE159" s="93">
        <v>155272</v>
      </c>
      <c r="AF159" s="93">
        <v>16216</v>
      </c>
      <c r="AG159" s="93">
        <v>16216</v>
      </c>
      <c r="AJ159" s="93" t="s">
        <v>1409</v>
      </c>
      <c r="AK159" s="93">
        <v>3</v>
      </c>
      <c r="AL159" s="93">
        <v>68</v>
      </c>
      <c r="AM159" s="93" t="s">
        <v>1410</v>
      </c>
      <c r="AN159" s="93" t="s">
        <v>922</v>
      </c>
      <c r="AO159" s="93" t="s">
        <v>1411</v>
      </c>
      <c r="AU159" s="93">
        <f t="shared" si="24"/>
        <v>0</v>
      </c>
      <c r="AV159" s="93" t="s">
        <v>891</v>
      </c>
      <c r="AW159" s="14" t="e">
        <f t="shared" si="25"/>
        <v>#DIV/0!</v>
      </c>
      <c r="AX159" s="14" t="e">
        <f t="shared" si="26"/>
        <v>#DIV/0!</v>
      </c>
      <c r="AY159" s="14" t="e">
        <f t="shared" si="27"/>
        <v>#DIV/0!</v>
      </c>
      <c r="AZ159" s="93" t="e">
        <f t="shared" si="28"/>
        <v>#DIV/0!</v>
      </c>
      <c r="BA159" s="93" t="s">
        <v>1412</v>
      </c>
      <c r="BB159" s="93" t="s">
        <v>911</v>
      </c>
      <c r="BC159" s="93" t="s">
        <v>1413</v>
      </c>
      <c r="BD159" s="93" t="s">
        <v>1414</v>
      </c>
      <c r="BE159" s="93" t="s">
        <v>1498</v>
      </c>
      <c r="BF159" s="94" t="s">
        <v>1638</v>
      </c>
      <c r="BG159" s="94" t="s">
        <v>1700</v>
      </c>
      <c r="BM159" s="93">
        <v>1</v>
      </c>
      <c r="CL159" s="93" t="s">
        <v>1416</v>
      </c>
      <c r="CM159" s="93">
        <v>3.4</v>
      </c>
      <c r="CN159" s="93">
        <v>2.1</v>
      </c>
      <c r="CO159" s="93">
        <v>5.5</v>
      </c>
      <c r="CW159" s="93" t="s">
        <v>84</v>
      </c>
      <c r="CX159" s="45" t="s">
        <v>82</v>
      </c>
      <c r="CY159" s="93" t="s">
        <v>1416</v>
      </c>
      <c r="CZ159" s="66">
        <v>3.4</v>
      </c>
      <c r="DA159" s="66">
        <v>2.1</v>
      </c>
      <c r="DB159" s="66">
        <v>5.5</v>
      </c>
      <c r="DC159" s="69" t="s">
        <v>84</v>
      </c>
      <c r="DD159" s="69" t="s">
        <v>82</v>
      </c>
      <c r="DE159" s="50">
        <v>3.4</v>
      </c>
      <c r="DF159" s="50">
        <v>2.1</v>
      </c>
      <c r="DG159" s="50">
        <v>5.5</v>
      </c>
      <c r="DI159" s="66">
        <f t="shared" si="29"/>
        <v>1.2999999999999998</v>
      </c>
      <c r="DJ159" s="45">
        <f t="shared" si="30"/>
        <v>2.1</v>
      </c>
      <c r="DK159" s="45">
        <f t="shared" si="31"/>
        <v>1.2237754316221157</v>
      </c>
      <c r="DL159" s="93">
        <f t="shared" si="32"/>
        <v>0.74193734472937733</v>
      </c>
      <c r="DM159" s="93">
        <f t="shared" si="33"/>
        <v>1.7047480922384253</v>
      </c>
    </row>
    <row r="160" spans="1:117" ht="21" customHeight="1" x14ac:dyDescent="0.35">
      <c r="A160" s="93">
        <v>56</v>
      </c>
      <c r="B160" s="93">
        <v>3</v>
      </c>
      <c r="C160" s="93" t="s">
        <v>1400</v>
      </c>
      <c r="D160" s="45" t="str">
        <f t="shared" si="23"/>
        <v>Lim et al (2012)</v>
      </c>
      <c r="E160" s="93" t="s">
        <v>1401</v>
      </c>
      <c r="F160" s="93" t="s">
        <v>882</v>
      </c>
      <c r="G160" s="93">
        <v>2012</v>
      </c>
      <c r="H160" s="93" t="s">
        <v>505</v>
      </c>
      <c r="I160" s="93">
        <v>12</v>
      </c>
      <c r="J160" s="93" t="s">
        <v>883</v>
      </c>
      <c r="K160" s="93" t="s">
        <v>95</v>
      </c>
      <c r="L160" s="93" t="s">
        <v>65</v>
      </c>
      <c r="M160" s="93" t="s">
        <v>96</v>
      </c>
      <c r="N160" s="93" t="s">
        <v>97</v>
      </c>
      <c r="O160" s="93" t="s">
        <v>1402</v>
      </c>
      <c r="P160" s="93" t="s">
        <v>671</v>
      </c>
      <c r="Q160" s="93" t="s">
        <v>1403</v>
      </c>
      <c r="R160" s="93" t="s">
        <v>900</v>
      </c>
      <c r="S160" s="93">
        <v>999</v>
      </c>
      <c r="T160" s="93" t="s">
        <v>1404</v>
      </c>
      <c r="U160" s="93" t="s">
        <v>102</v>
      </c>
      <c r="V160" s="93" t="s">
        <v>1405</v>
      </c>
      <c r="W160" s="93" t="s">
        <v>122</v>
      </c>
      <c r="X160" s="93" t="s">
        <v>76</v>
      </c>
      <c r="Y160" s="93" t="s">
        <v>76</v>
      </c>
      <c r="Z160" s="93" t="s">
        <v>1406</v>
      </c>
      <c r="AA160" s="93" t="s">
        <v>1407</v>
      </c>
      <c r="AB160" s="93" t="s">
        <v>106</v>
      </c>
      <c r="AC160" s="93" t="s">
        <v>1408</v>
      </c>
      <c r="AD160" s="93" t="s">
        <v>714</v>
      </c>
      <c r="AE160" s="93">
        <v>155272</v>
      </c>
      <c r="AF160" s="93">
        <v>16216</v>
      </c>
      <c r="AG160" s="93">
        <v>16216</v>
      </c>
      <c r="AJ160" s="93" t="s">
        <v>1409</v>
      </c>
      <c r="AK160" s="93">
        <v>3</v>
      </c>
      <c r="AL160" s="93">
        <v>68</v>
      </c>
      <c r="AM160" s="93" t="s">
        <v>1410</v>
      </c>
      <c r="AN160" s="93" t="s">
        <v>922</v>
      </c>
      <c r="AO160" s="93" t="s">
        <v>1411</v>
      </c>
      <c r="AU160" s="93">
        <f t="shared" si="24"/>
        <v>0</v>
      </c>
      <c r="AV160" s="93" t="s">
        <v>891</v>
      </c>
      <c r="AW160" s="14" t="e">
        <f t="shared" si="25"/>
        <v>#DIV/0!</v>
      </c>
      <c r="AX160" s="14" t="e">
        <f t="shared" si="26"/>
        <v>#DIV/0!</v>
      </c>
      <c r="AY160" s="14" t="e">
        <f t="shared" si="27"/>
        <v>#DIV/0!</v>
      </c>
      <c r="AZ160" s="93" t="e">
        <f t="shared" si="28"/>
        <v>#DIV/0!</v>
      </c>
      <c r="BA160" s="93" t="s">
        <v>1412</v>
      </c>
      <c r="BB160" s="93" t="s">
        <v>911</v>
      </c>
      <c r="BC160" s="93" t="s">
        <v>1413</v>
      </c>
      <c r="BD160" s="93" t="s">
        <v>1414</v>
      </c>
      <c r="BE160" s="93" t="s">
        <v>1415</v>
      </c>
      <c r="BF160" s="94" t="s">
        <v>1396</v>
      </c>
      <c r="BG160" s="94" t="s">
        <v>1361</v>
      </c>
      <c r="BM160" s="93">
        <v>1</v>
      </c>
      <c r="CL160" s="93" t="s">
        <v>1416</v>
      </c>
      <c r="CM160" s="93">
        <v>0.5</v>
      </c>
      <c r="CN160" s="93">
        <v>0.4</v>
      </c>
      <c r="CO160" s="93">
        <v>0.7</v>
      </c>
      <c r="CW160" s="93" t="s">
        <v>84</v>
      </c>
      <c r="CX160" s="45" t="s">
        <v>82</v>
      </c>
      <c r="CY160" s="93" t="s">
        <v>1416</v>
      </c>
      <c r="CZ160" s="66">
        <v>0.5</v>
      </c>
      <c r="DA160" s="66">
        <v>0.4</v>
      </c>
      <c r="DB160" s="66">
        <v>0.7</v>
      </c>
      <c r="DC160" s="69" t="s">
        <v>84</v>
      </c>
      <c r="DD160" s="69" t="s">
        <v>82</v>
      </c>
      <c r="DE160" s="50">
        <v>0.5</v>
      </c>
      <c r="DF160" s="50">
        <v>0.4</v>
      </c>
      <c r="DG160" s="50">
        <v>0.7</v>
      </c>
      <c r="DI160" s="66">
        <f t="shared" si="29"/>
        <v>9.9999999999999978E-2</v>
      </c>
      <c r="DJ160" s="45">
        <f t="shared" si="30"/>
        <v>0.19999999999999996</v>
      </c>
      <c r="DK160" s="45">
        <f t="shared" si="31"/>
        <v>-0.69314718055994529</v>
      </c>
      <c r="DL160" s="93">
        <f t="shared" si="32"/>
        <v>-0.916290731874155</v>
      </c>
      <c r="DM160" s="93">
        <f t="shared" si="33"/>
        <v>-0.35667494393873245</v>
      </c>
    </row>
    <row r="161" spans="1:117" ht="21" customHeight="1" x14ac:dyDescent="0.35">
      <c r="A161" s="93">
        <v>56</v>
      </c>
      <c r="B161" s="93">
        <v>2</v>
      </c>
      <c r="C161" s="93" t="s">
        <v>1400</v>
      </c>
      <c r="D161" s="45" t="str">
        <f t="shared" si="23"/>
        <v>Lim et al (2012)</v>
      </c>
      <c r="E161" s="93" t="s">
        <v>1401</v>
      </c>
      <c r="F161" s="93" t="s">
        <v>882</v>
      </c>
      <c r="G161" s="93">
        <v>2012</v>
      </c>
      <c r="H161" s="93" t="s">
        <v>505</v>
      </c>
      <c r="I161" s="93">
        <v>12</v>
      </c>
      <c r="J161" s="93" t="s">
        <v>883</v>
      </c>
      <c r="K161" s="93" t="s">
        <v>95</v>
      </c>
      <c r="L161" s="93" t="s">
        <v>65</v>
      </c>
      <c r="M161" s="93" t="s">
        <v>96</v>
      </c>
      <c r="N161" s="93" t="s">
        <v>97</v>
      </c>
      <c r="O161" s="93" t="s">
        <v>1402</v>
      </c>
      <c r="P161" s="93" t="s">
        <v>671</v>
      </c>
      <c r="Q161" s="93" t="s">
        <v>1403</v>
      </c>
      <c r="R161" s="93" t="s">
        <v>900</v>
      </c>
      <c r="S161" s="93">
        <v>999</v>
      </c>
      <c r="T161" s="93" t="s">
        <v>1404</v>
      </c>
      <c r="U161" s="93" t="s">
        <v>102</v>
      </c>
      <c r="V161" s="93" t="s">
        <v>1405</v>
      </c>
      <c r="W161" s="93" t="s">
        <v>122</v>
      </c>
      <c r="X161" s="93" t="s">
        <v>76</v>
      </c>
      <c r="Y161" s="93" t="s">
        <v>76</v>
      </c>
      <c r="Z161" s="93" t="s">
        <v>1406</v>
      </c>
      <c r="AA161" s="93" t="s">
        <v>1407</v>
      </c>
      <c r="AB161" s="93" t="s">
        <v>106</v>
      </c>
      <c r="AC161" s="93" t="s">
        <v>1408</v>
      </c>
      <c r="AD161" s="93" t="s">
        <v>714</v>
      </c>
      <c r="AE161" s="93">
        <v>155272</v>
      </c>
      <c r="AF161" s="93">
        <v>16216</v>
      </c>
      <c r="AG161" s="93">
        <v>16216</v>
      </c>
      <c r="AJ161" s="93" t="s">
        <v>1409</v>
      </c>
      <c r="AK161" s="93">
        <v>3</v>
      </c>
      <c r="AL161" s="93">
        <v>68</v>
      </c>
      <c r="AM161" s="93" t="s">
        <v>1410</v>
      </c>
      <c r="AN161" s="93" t="s">
        <v>922</v>
      </c>
      <c r="AO161" s="93" t="s">
        <v>1411</v>
      </c>
      <c r="AU161" s="93">
        <f t="shared" si="24"/>
        <v>0</v>
      </c>
      <c r="AV161" s="93" t="s">
        <v>891</v>
      </c>
      <c r="AW161" s="14" t="e">
        <f t="shared" si="25"/>
        <v>#DIV/0!</v>
      </c>
      <c r="AX161" s="14" t="e">
        <f t="shared" si="26"/>
        <v>#DIV/0!</v>
      </c>
      <c r="AY161" s="14" t="e">
        <f t="shared" si="27"/>
        <v>#DIV/0!</v>
      </c>
      <c r="AZ161" s="93" t="e">
        <f t="shared" si="28"/>
        <v>#DIV/0!</v>
      </c>
      <c r="BA161" s="93" t="s">
        <v>1412</v>
      </c>
      <c r="BB161" s="93" t="s">
        <v>911</v>
      </c>
      <c r="BC161" s="93" t="s">
        <v>1413</v>
      </c>
      <c r="BD161" s="93" t="s">
        <v>1414</v>
      </c>
      <c r="BE161" s="93" t="s">
        <v>1444</v>
      </c>
      <c r="BF161" s="94" t="s">
        <v>1429</v>
      </c>
      <c r="BG161" s="94" t="s">
        <v>1361</v>
      </c>
      <c r="BM161" s="93">
        <v>1</v>
      </c>
      <c r="CL161" s="93" t="s">
        <v>1416</v>
      </c>
      <c r="CM161" s="93">
        <v>2.1</v>
      </c>
      <c r="CN161" s="93">
        <v>1.2</v>
      </c>
      <c r="CO161" s="93">
        <v>3.4</v>
      </c>
      <c r="CW161" s="93" t="s">
        <v>84</v>
      </c>
      <c r="CX161" s="45" t="s">
        <v>82</v>
      </c>
      <c r="CY161" s="93" t="s">
        <v>1416</v>
      </c>
      <c r="CZ161" s="66">
        <v>2.1</v>
      </c>
      <c r="DA161" s="66">
        <v>1.2</v>
      </c>
      <c r="DB161" s="66">
        <v>3.4</v>
      </c>
      <c r="DC161" s="69" t="s">
        <v>84</v>
      </c>
      <c r="DD161" s="69" t="s">
        <v>82</v>
      </c>
      <c r="DE161" s="50">
        <v>2.1</v>
      </c>
      <c r="DF161" s="50">
        <v>1.2</v>
      </c>
      <c r="DG161" s="50">
        <v>3.4</v>
      </c>
      <c r="DI161" s="66">
        <f t="shared" si="29"/>
        <v>0.90000000000000013</v>
      </c>
      <c r="DJ161" s="45">
        <f t="shared" si="30"/>
        <v>1.2999999999999998</v>
      </c>
      <c r="DK161" s="45">
        <f t="shared" si="31"/>
        <v>0.74193734472937733</v>
      </c>
      <c r="DL161" s="93">
        <f t="shared" si="32"/>
        <v>0.18232155679395459</v>
      </c>
      <c r="DM161" s="93">
        <f t="shared" si="33"/>
        <v>1.2237754316221157</v>
      </c>
    </row>
    <row r="162" spans="1:117" ht="21" customHeight="1" x14ac:dyDescent="0.35">
      <c r="A162" s="93">
        <v>58</v>
      </c>
      <c r="B162" s="93">
        <v>2</v>
      </c>
      <c r="C162" s="93" t="s">
        <v>677</v>
      </c>
      <c r="D162" s="45" t="str">
        <f t="shared" si="23"/>
        <v>Miller-Archie et al (2022)</v>
      </c>
      <c r="E162" s="93" t="s">
        <v>678</v>
      </c>
      <c r="F162" s="93" t="s">
        <v>882</v>
      </c>
      <c r="G162" s="93">
        <v>2022</v>
      </c>
      <c r="H162" s="93" t="s">
        <v>505</v>
      </c>
      <c r="I162" s="93">
        <v>15</v>
      </c>
      <c r="J162" s="93" t="s">
        <v>883</v>
      </c>
      <c r="K162" s="93" t="s">
        <v>95</v>
      </c>
      <c r="L162" s="93" t="s">
        <v>65</v>
      </c>
      <c r="M162" s="93" t="s">
        <v>96</v>
      </c>
      <c r="N162" s="93" t="s">
        <v>97</v>
      </c>
      <c r="O162" s="93" t="s">
        <v>679</v>
      </c>
      <c r="P162" s="93" t="s">
        <v>680</v>
      </c>
      <c r="Q162" s="93" t="s">
        <v>681</v>
      </c>
      <c r="R162" s="93" t="s">
        <v>101</v>
      </c>
      <c r="S162" s="93">
        <v>999</v>
      </c>
      <c r="T162" s="93" t="s">
        <v>72</v>
      </c>
      <c r="U162" s="93" t="s">
        <v>72</v>
      </c>
      <c r="V162" s="93" t="s">
        <v>682</v>
      </c>
      <c r="W162" s="93" t="s">
        <v>1278</v>
      </c>
      <c r="X162" s="93" t="s">
        <v>76</v>
      </c>
      <c r="Y162" s="93" t="s">
        <v>76</v>
      </c>
      <c r="Z162" s="93" t="s">
        <v>683</v>
      </c>
      <c r="AA162" s="93" t="s">
        <v>79</v>
      </c>
      <c r="AB162" s="93" t="s">
        <v>79</v>
      </c>
      <c r="AC162" s="93" t="s">
        <v>1279</v>
      </c>
      <c r="AD162" s="93" t="s">
        <v>1280</v>
      </c>
      <c r="AE162" s="93" t="s">
        <v>1281</v>
      </c>
      <c r="AF162" s="93" t="s">
        <v>1282</v>
      </c>
      <c r="AG162" s="93" t="s">
        <v>1282</v>
      </c>
      <c r="AH162" s="93" t="s">
        <v>1283</v>
      </c>
      <c r="AI162" s="93" t="s">
        <v>1283</v>
      </c>
      <c r="AJ162" s="93" t="s">
        <v>1284</v>
      </c>
      <c r="AK162" s="93">
        <v>3</v>
      </c>
      <c r="AM162" s="93" t="s">
        <v>1285</v>
      </c>
      <c r="AN162" s="93" t="s">
        <v>1286</v>
      </c>
      <c r="AO162" s="93" t="s">
        <v>1287</v>
      </c>
      <c r="AU162" s="93">
        <f t="shared" si="24"/>
        <v>0</v>
      </c>
      <c r="AV162" s="93" t="s">
        <v>58</v>
      </c>
      <c r="AW162" s="14" t="e">
        <f t="shared" si="25"/>
        <v>#DIV/0!</v>
      </c>
      <c r="AX162" s="14" t="e">
        <f t="shared" si="26"/>
        <v>#DIV/0!</v>
      </c>
      <c r="AY162" s="14" t="e">
        <f t="shared" si="27"/>
        <v>#DIV/0!</v>
      </c>
      <c r="AZ162" s="93" t="e">
        <f t="shared" si="28"/>
        <v>#DIV/0!</v>
      </c>
      <c r="BA162" s="93" t="s">
        <v>1166</v>
      </c>
      <c r="BB162" s="93" t="s">
        <v>1288</v>
      </c>
      <c r="BC162" s="93" t="s">
        <v>1289</v>
      </c>
      <c r="BD162" s="93" t="s">
        <v>1290</v>
      </c>
      <c r="BE162" s="93" t="s">
        <v>1292</v>
      </c>
      <c r="BF162" s="94" t="s">
        <v>1271</v>
      </c>
      <c r="BG162" s="94" t="s">
        <v>1272</v>
      </c>
      <c r="BM162" s="93">
        <v>1</v>
      </c>
      <c r="CL162" s="93" t="s">
        <v>684</v>
      </c>
      <c r="CM162" s="93">
        <v>0.27</v>
      </c>
      <c r="CN162" s="93">
        <v>0.09</v>
      </c>
      <c r="CO162" s="93">
        <v>0.83</v>
      </c>
      <c r="CW162" s="93" t="s">
        <v>84</v>
      </c>
      <c r="CX162" s="45" t="s">
        <v>82</v>
      </c>
      <c r="CY162" s="93" t="s">
        <v>684</v>
      </c>
      <c r="CZ162" s="45">
        <v>0.27</v>
      </c>
      <c r="DA162" s="45">
        <v>0.09</v>
      </c>
      <c r="DB162" s="45">
        <v>0.83</v>
      </c>
      <c r="DC162" s="69" t="s">
        <v>84</v>
      </c>
      <c r="DD162" s="69" t="s">
        <v>82</v>
      </c>
      <c r="DE162" s="49">
        <v>0.27</v>
      </c>
      <c r="DF162" s="49">
        <v>0.09</v>
      </c>
      <c r="DG162" s="49">
        <v>0.83</v>
      </c>
      <c r="DI162" s="66">
        <f t="shared" si="29"/>
        <v>0.18000000000000002</v>
      </c>
      <c r="DJ162" s="45">
        <f t="shared" si="30"/>
        <v>0.55999999999999994</v>
      </c>
      <c r="DK162" s="45">
        <f t="shared" si="31"/>
        <v>-1.3093333199837622</v>
      </c>
      <c r="DL162" s="93">
        <f t="shared" si="32"/>
        <v>-2.4079456086518722</v>
      </c>
      <c r="DM162" s="93">
        <f t="shared" si="33"/>
        <v>-0.18632957819149348</v>
      </c>
    </row>
    <row r="163" spans="1:117" ht="21" customHeight="1" x14ac:dyDescent="0.35">
      <c r="A163" s="93">
        <v>58</v>
      </c>
      <c r="B163" s="93">
        <v>1</v>
      </c>
      <c r="C163" s="93" t="s">
        <v>677</v>
      </c>
      <c r="D163" s="45" t="str">
        <f t="shared" si="23"/>
        <v>Miller-Archie et al (2022)</v>
      </c>
      <c r="E163" s="93" t="s">
        <v>678</v>
      </c>
      <c r="F163" s="93" t="s">
        <v>882</v>
      </c>
      <c r="G163" s="93">
        <v>2022</v>
      </c>
      <c r="H163" s="93" t="s">
        <v>505</v>
      </c>
      <c r="I163" s="93">
        <v>15</v>
      </c>
      <c r="J163" s="93" t="s">
        <v>883</v>
      </c>
      <c r="K163" s="93" t="s">
        <v>95</v>
      </c>
      <c r="L163" s="93" t="s">
        <v>65</v>
      </c>
      <c r="M163" s="93" t="s">
        <v>96</v>
      </c>
      <c r="N163" s="93" t="s">
        <v>97</v>
      </c>
      <c r="O163" s="93" t="s">
        <v>679</v>
      </c>
      <c r="P163" s="93" t="s">
        <v>680</v>
      </c>
      <c r="Q163" s="93" t="s">
        <v>681</v>
      </c>
      <c r="R163" s="93" t="s">
        <v>101</v>
      </c>
      <c r="S163" s="93">
        <v>999</v>
      </c>
      <c r="T163" s="93" t="s">
        <v>72</v>
      </c>
      <c r="U163" s="93" t="s">
        <v>72</v>
      </c>
      <c r="V163" s="93" t="s">
        <v>682</v>
      </c>
      <c r="W163" s="93" t="s">
        <v>1278</v>
      </c>
      <c r="X163" s="93" t="s">
        <v>76</v>
      </c>
      <c r="Y163" s="93" t="s">
        <v>76</v>
      </c>
      <c r="Z163" s="93" t="s">
        <v>683</v>
      </c>
      <c r="AA163" s="93" t="s">
        <v>79</v>
      </c>
      <c r="AB163" s="93" t="s">
        <v>79</v>
      </c>
      <c r="AC163" s="93" t="s">
        <v>1279</v>
      </c>
      <c r="AD163" s="93" t="s">
        <v>1280</v>
      </c>
      <c r="AE163" s="93" t="s">
        <v>1281</v>
      </c>
      <c r="AF163" s="93" t="s">
        <v>1282</v>
      </c>
      <c r="AG163" s="93" t="s">
        <v>1282</v>
      </c>
      <c r="AH163" s="93" t="s">
        <v>1283</v>
      </c>
      <c r="AI163" s="93" t="s">
        <v>1283</v>
      </c>
      <c r="AJ163" s="93" t="s">
        <v>1284</v>
      </c>
      <c r="AK163" s="93">
        <v>3</v>
      </c>
      <c r="AM163" s="93" t="s">
        <v>1285</v>
      </c>
      <c r="AN163" s="93" t="s">
        <v>1286</v>
      </c>
      <c r="AO163" s="93" t="s">
        <v>1287</v>
      </c>
      <c r="AU163" s="93">
        <f t="shared" si="24"/>
        <v>0</v>
      </c>
      <c r="AV163" s="93" t="s">
        <v>58</v>
      </c>
      <c r="AW163" s="14" t="e">
        <f t="shared" si="25"/>
        <v>#DIV/0!</v>
      </c>
      <c r="AX163" s="14" t="e">
        <f t="shared" si="26"/>
        <v>#DIV/0!</v>
      </c>
      <c r="AY163" s="14" t="e">
        <f t="shared" si="27"/>
        <v>#DIV/0!</v>
      </c>
      <c r="AZ163" s="93" t="e">
        <f t="shared" si="28"/>
        <v>#DIV/0!</v>
      </c>
      <c r="BA163" s="93" t="s">
        <v>1166</v>
      </c>
      <c r="BB163" s="93" t="s">
        <v>1288</v>
      </c>
      <c r="BC163" s="93" t="s">
        <v>1289</v>
      </c>
      <c r="BD163" s="93" t="s">
        <v>1290</v>
      </c>
      <c r="BE163" s="93" t="s">
        <v>1291</v>
      </c>
      <c r="BF163" s="94" t="s">
        <v>1271</v>
      </c>
      <c r="BG163" s="94" t="s">
        <v>1272</v>
      </c>
      <c r="BM163" s="93">
        <v>1</v>
      </c>
      <c r="CL163" s="93" t="s">
        <v>684</v>
      </c>
      <c r="CM163" s="93">
        <v>0.51</v>
      </c>
      <c r="CN163" s="93">
        <v>0.04</v>
      </c>
      <c r="CO163" s="93">
        <v>62.13</v>
      </c>
      <c r="CW163" s="93" t="s">
        <v>84</v>
      </c>
      <c r="CX163" s="45" t="s">
        <v>82</v>
      </c>
      <c r="CY163" s="93" t="s">
        <v>684</v>
      </c>
      <c r="CZ163" s="45">
        <v>0.51</v>
      </c>
      <c r="DA163" s="45">
        <v>0.04</v>
      </c>
      <c r="DB163" s="45">
        <v>62.13</v>
      </c>
      <c r="DC163" s="69" t="s">
        <v>84</v>
      </c>
      <c r="DD163" s="69" t="s">
        <v>82</v>
      </c>
      <c r="DE163" s="49">
        <v>0.51</v>
      </c>
      <c r="DF163" s="49">
        <v>0.04</v>
      </c>
      <c r="DG163" s="49">
        <v>62.13</v>
      </c>
      <c r="DI163" s="66">
        <f t="shared" si="29"/>
        <v>0.47000000000000003</v>
      </c>
      <c r="DJ163" s="45">
        <f t="shared" si="30"/>
        <v>61.620000000000005</v>
      </c>
      <c r="DK163" s="45">
        <f t="shared" si="31"/>
        <v>-0.67334455326376563</v>
      </c>
      <c r="DL163" s="93">
        <f t="shared" si="32"/>
        <v>-3.2188758248682006</v>
      </c>
      <c r="DM163" s="93">
        <f t="shared" si="33"/>
        <v>4.1292289640756028</v>
      </c>
    </row>
    <row r="164" spans="1:117" ht="21" customHeight="1" x14ac:dyDescent="0.35">
      <c r="A164" s="93">
        <v>59</v>
      </c>
      <c r="B164" s="93">
        <v>1</v>
      </c>
      <c r="C164" s="93" t="s">
        <v>1293</v>
      </c>
      <c r="D164" s="45" t="str">
        <f t="shared" si="23"/>
        <v>Miyawaki et al (2020)</v>
      </c>
      <c r="E164" s="93" t="s">
        <v>687</v>
      </c>
      <c r="F164" s="93" t="s">
        <v>882</v>
      </c>
      <c r="G164" s="93">
        <v>2020</v>
      </c>
      <c r="H164" s="93" t="s">
        <v>505</v>
      </c>
      <c r="I164" s="93">
        <v>12</v>
      </c>
      <c r="J164" s="93" t="s">
        <v>883</v>
      </c>
      <c r="K164" s="93" t="s">
        <v>95</v>
      </c>
      <c r="L164" s="93" t="s">
        <v>65</v>
      </c>
      <c r="M164" s="93" t="s">
        <v>96</v>
      </c>
      <c r="N164" s="93" t="s">
        <v>97</v>
      </c>
      <c r="O164" s="93" t="s">
        <v>688</v>
      </c>
      <c r="P164" s="93" t="s">
        <v>689</v>
      </c>
      <c r="Q164" s="93" t="s">
        <v>690</v>
      </c>
      <c r="R164" s="93" t="s">
        <v>101</v>
      </c>
      <c r="S164" s="93">
        <v>999</v>
      </c>
      <c r="T164" s="93" t="s">
        <v>102</v>
      </c>
      <c r="U164" s="93" t="s">
        <v>102</v>
      </c>
      <c r="V164" s="93" t="s">
        <v>690</v>
      </c>
      <c r="W164" s="93" t="s">
        <v>306</v>
      </c>
      <c r="X164" s="93" t="s">
        <v>76</v>
      </c>
      <c r="Y164" s="93" t="s">
        <v>76</v>
      </c>
      <c r="Z164" s="93" t="s">
        <v>123</v>
      </c>
      <c r="AA164" s="93" t="s">
        <v>691</v>
      </c>
      <c r="AB164" s="93" t="s">
        <v>106</v>
      </c>
      <c r="AC164" s="93" t="s">
        <v>1294</v>
      </c>
      <c r="AD164" s="93" t="s">
        <v>714</v>
      </c>
      <c r="AE164" s="93">
        <v>20078</v>
      </c>
      <c r="AF164" s="93">
        <v>1295</v>
      </c>
      <c r="AG164" s="93" t="s">
        <v>1295</v>
      </c>
      <c r="AH164" s="93">
        <v>18783</v>
      </c>
      <c r="AI164" s="93" t="s">
        <v>1295</v>
      </c>
      <c r="AJ164" s="93" t="s">
        <v>922</v>
      </c>
      <c r="AK164" s="93">
        <v>3</v>
      </c>
      <c r="AL164" s="93" t="s">
        <v>1296</v>
      </c>
      <c r="AM164" s="93" t="s">
        <v>1297</v>
      </c>
      <c r="AN164" s="93" t="s">
        <v>1298</v>
      </c>
      <c r="AO164" s="93" t="s">
        <v>1299</v>
      </c>
      <c r="AU164" s="93">
        <f t="shared" si="24"/>
        <v>0</v>
      </c>
      <c r="AV164" s="93" t="s">
        <v>113</v>
      </c>
      <c r="AW164" s="14" t="e">
        <f t="shared" si="25"/>
        <v>#DIV/0!</v>
      </c>
      <c r="AX164" s="14" t="e">
        <f t="shared" si="26"/>
        <v>#DIV/0!</v>
      </c>
      <c r="AY164" s="14" t="e">
        <f t="shared" si="27"/>
        <v>#DIV/0!</v>
      </c>
      <c r="AZ164" s="93" t="e">
        <f t="shared" si="28"/>
        <v>#DIV/0!</v>
      </c>
      <c r="BA164" s="93" t="s">
        <v>963</v>
      </c>
      <c r="BB164" s="93" t="s">
        <v>1300</v>
      </c>
      <c r="BC164" s="93" t="s">
        <v>911</v>
      </c>
      <c r="BD164" s="93" t="s">
        <v>1301</v>
      </c>
      <c r="BE164" s="93" t="s">
        <v>1301</v>
      </c>
      <c r="BF164" s="94" t="s">
        <v>1271</v>
      </c>
      <c r="BG164" s="94" t="s">
        <v>1272</v>
      </c>
      <c r="BL164" s="93">
        <v>1</v>
      </c>
      <c r="CI164" s="93">
        <v>1.5</v>
      </c>
      <c r="CJ164" s="93">
        <v>0.56000000000000005</v>
      </c>
      <c r="CK164" s="93">
        <v>4.05</v>
      </c>
      <c r="CW164" s="93" t="s">
        <v>134</v>
      </c>
      <c r="CX164" s="45" t="s">
        <v>82</v>
      </c>
      <c r="CZ164" s="45">
        <v>1.5</v>
      </c>
      <c r="DA164" s="45">
        <v>0.56000000000000005</v>
      </c>
      <c r="DB164" s="45">
        <v>4.05</v>
      </c>
      <c r="DC164" s="69" t="s">
        <v>134</v>
      </c>
      <c r="DD164" s="69" t="s">
        <v>82</v>
      </c>
      <c r="DE164" s="49">
        <v>1.5</v>
      </c>
      <c r="DF164" s="49">
        <v>0.56000000000000005</v>
      </c>
      <c r="DG164" s="49">
        <v>4.05</v>
      </c>
      <c r="DI164" s="66">
        <f t="shared" si="29"/>
        <v>0.94</v>
      </c>
      <c r="DJ164" s="45">
        <f t="shared" si="30"/>
        <v>2.5499999999999998</v>
      </c>
      <c r="DK164" s="45">
        <f t="shared" si="31"/>
        <v>0.40546510810816438</v>
      </c>
      <c r="DL164" s="93">
        <f t="shared" si="32"/>
        <v>-0.57981849525294205</v>
      </c>
      <c r="DM164" s="93">
        <f t="shared" si="33"/>
        <v>1.3987168811184478</v>
      </c>
    </row>
    <row r="165" spans="1:117" ht="21" customHeight="1" x14ac:dyDescent="0.35">
      <c r="A165" s="93">
        <v>62</v>
      </c>
      <c r="B165" s="93">
        <v>2</v>
      </c>
      <c r="C165" s="93" t="s">
        <v>1221</v>
      </c>
      <c r="D165" s="45" t="str">
        <f t="shared" si="23"/>
        <v>Nanjo et al (2020)</v>
      </c>
      <c r="E165" s="93" t="s">
        <v>1222</v>
      </c>
      <c r="F165" s="93" t="s">
        <v>882</v>
      </c>
      <c r="G165" s="93">
        <v>2020</v>
      </c>
      <c r="H165" s="93" t="s">
        <v>1223</v>
      </c>
      <c r="I165" s="93">
        <v>11</v>
      </c>
      <c r="J165" s="93" t="s">
        <v>915</v>
      </c>
      <c r="K165" s="93" t="s">
        <v>95</v>
      </c>
      <c r="L165" s="93" t="s">
        <v>290</v>
      </c>
      <c r="M165" s="93" t="s">
        <v>96</v>
      </c>
      <c r="N165" s="93" t="s">
        <v>97</v>
      </c>
      <c r="O165" s="93" t="s">
        <v>1224</v>
      </c>
      <c r="P165" s="93" t="s">
        <v>119</v>
      </c>
      <c r="Q165" s="93" t="s">
        <v>1225</v>
      </c>
      <c r="R165" s="93" t="s">
        <v>101</v>
      </c>
      <c r="S165" s="93">
        <v>999</v>
      </c>
      <c r="T165" s="93" t="s">
        <v>1052</v>
      </c>
      <c r="U165" s="93" t="s">
        <v>102</v>
      </c>
      <c r="V165" s="93" t="s">
        <v>122</v>
      </c>
      <c r="W165" s="93" t="s">
        <v>122</v>
      </c>
      <c r="X165" s="93" t="s">
        <v>76</v>
      </c>
      <c r="Y165" s="93" t="s">
        <v>76</v>
      </c>
      <c r="Z165" s="93" t="s">
        <v>1076</v>
      </c>
      <c r="AA165" s="93" t="s">
        <v>106</v>
      </c>
      <c r="AB165" s="93" t="s">
        <v>106</v>
      </c>
      <c r="AC165" s="93" t="s">
        <v>1226</v>
      </c>
      <c r="AD165" s="93" t="s">
        <v>714</v>
      </c>
      <c r="AE165" s="93">
        <v>40626</v>
      </c>
      <c r="AF165" s="93">
        <v>8492</v>
      </c>
      <c r="AG165" s="93">
        <v>8492</v>
      </c>
      <c r="AH165" s="93">
        <v>32134</v>
      </c>
      <c r="AI165" s="93">
        <v>32134</v>
      </c>
      <c r="AJ165" s="93" t="s">
        <v>1227</v>
      </c>
      <c r="AK165" s="93">
        <v>3</v>
      </c>
      <c r="AM165" s="93" t="s">
        <v>1228</v>
      </c>
      <c r="AN165" s="93" t="s">
        <v>1229</v>
      </c>
      <c r="AO165" s="93" t="s">
        <v>1230</v>
      </c>
      <c r="AU165" s="93">
        <f t="shared" si="24"/>
        <v>0</v>
      </c>
      <c r="AV165" s="93" t="s">
        <v>113</v>
      </c>
      <c r="AW165" s="14" t="e">
        <f t="shared" si="25"/>
        <v>#DIV/0!</v>
      </c>
      <c r="AX165" s="14" t="e">
        <f t="shared" si="26"/>
        <v>#DIV/0!</v>
      </c>
      <c r="AY165" s="14" t="e">
        <f t="shared" si="27"/>
        <v>#DIV/0!</v>
      </c>
      <c r="AZ165" s="93" t="e">
        <f t="shared" si="28"/>
        <v>#DIV/0!</v>
      </c>
      <c r="BA165" s="93" t="s">
        <v>1082</v>
      </c>
      <c r="BB165" s="93" t="s">
        <v>911</v>
      </c>
      <c r="BC165" s="93" t="s">
        <v>1231</v>
      </c>
      <c r="BD165" s="93" t="s">
        <v>1232</v>
      </c>
      <c r="BE165" s="93" t="s">
        <v>1235</v>
      </c>
      <c r="BF165" s="94" t="s">
        <v>1207</v>
      </c>
      <c r="BG165" s="94" t="s">
        <v>1697</v>
      </c>
      <c r="BK165" s="93">
        <v>1</v>
      </c>
      <c r="CE165" s="93" t="s">
        <v>178</v>
      </c>
      <c r="CF165" s="95">
        <v>1.57</v>
      </c>
      <c r="CG165" s="93">
        <v>1.1499999999999999</v>
      </c>
      <c r="CH165" s="93">
        <v>2.16</v>
      </c>
      <c r="CW165" s="93" t="s">
        <v>81</v>
      </c>
      <c r="CX165" s="45" t="s">
        <v>82</v>
      </c>
      <c r="CY165" s="93" t="s">
        <v>178</v>
      </c>
      <c r="CZ165" s="61">
        <v>1.57</v>
      </c>
      <c r="DA165" s="45">
        <v>1.1499999999999999</v>
      </c>
      <c r="DB165" s="45">
        <v>2.16</v>
      </c>
      <c r="DC165" s="69" t="s">
        <v>84</v>
      </c>
      <c r="DD165" s="69" t="s">
        <v>1236</v>
      </c>
      <c r="DE165" s="52">
        <f t="shared" ref="DE165:DG168" si="34">(1-0.5^(SQRT(CZ165)))/(1-0.5^(SQRT(1/CZ165)))</f>
        <v>1.3660616322031449</v>
      </c>
      <c r="DF165" s="52">
        <f t="shared" si="34"/>
        <v>1.1016993239838007</v>
      </c>
      <c r="DG165" s="52">
        <f t="shared" si="34"/>
        <v>1.6992493426035022</v>
      </c>
      <c r="DI165" s="66">
        <f t="shared" si="29"/>
        <v>0.26436230821934426</v>
      </c>
      <c r="DJ165" s="45">
        <f t="shared" si="30"/>
        <v>0.33318771040035733</v>
      </c>
      <c r="DK165" s="45">
        <f t="shared" si="31"/>
        <v>0.31193187887392992</v>
      </c>
      <c r="DL165" s="93">
        <f t="shared" si="32"/>
        <v>9.6853827751821969E-2</v>
      </c>
      <c r="DM165" s="93">
        <f t="shared" si="33"/>
        <v>0.53018659037003357</v>
      </c>
    </row>
    <row r="166" spans="1:117" ht="21" customHeight="1" x14ac:dyDescent="0.35">
      <c r="A166" s="93">
        <v>62</v>
      </c>
      <c r="B166" s="93">
        <v>4</v>
      </c>
      <c r="C166" s="93" t="s">
        <v>1221</v>
      </c>
      <c r="D166" s="45" t="str">
        <f t="shared" si="23"/>
        <v>Nanjo et al (2020)</v>
      </c>
      <c r="E166" s="93" t="s">
        <v>1222</v>
      </c>
      <c r="F166" s="93" t="s">
        <v>882</v>
      </c>
      <c r="G166" s="93">
        <v>2020</v>
      </c>
      <c r="H166" s="93" t="s">
        <v>1223</v>
      </c>
      <c r="I166" s="93">
        <v>11</v>
      </c>
      <c r="J166" s="93" t="s">
        <v>915</v>
      </c>
      <c r="K166" s="93" t="s">
        <v>95</v>
      </c>
      <c r="L166" s="93" t="s">
        <v>290</v>
      </c>
      <c r="M166" s="93" t="s">
        <v>96</v>
      </c>
      <c r="N166" s="93" t="s">
        <v>97</v>
      </c>
      <c r="O166" s="93" t="s">
        <v>1224</v>
      </c>
      <c r="P166" s="93" t="s">
        <v>119</v>
      </c>
      <c r="Q166" s="93" t="s">
        <v>1225</v>
      </c>
      <c r="R166" s="93" t="s">
        <v>101</v>
      </c>
      <c r="S166" s="93">
        <v>999</v>
      </c>
      <c r="T166" s="93" t="s">
        <v>1052</v>
      </c>
      <c r="U166" s="93" t="s">
        <v>102</v>
      </c>
      <c r="V166" s="93" t="s">
        <v>122</v>
      </c>
      <c r="W166" s="93" t="s">
        <v>122</v>
      </c>
      <c r="X166" s="93" t="s">
        <v>76</v>
      </c>
      <c r="Y166" s="93" t="s">
        <v>76</v>
      </c>
      <c r="Z166" s="93" t="s">
        <v>1076</v>
      </c>
      <c r="AA166" s="93" t="s">
        <v>106</v>
      </c>
      <c r="AB166" s="93" t="s">
        <v>106</v>
      </c>
      <c r="AC166" s="93" t="s">
        <v>1226</v>
      </c>
      <c r="AD166" s="93" t="s">
        <v>714</v>
      </c>
      <c r="AE166" s="93">
        <v>40626</v>
      </c>
      <c r="AF166" s="93">
        <v>8492</v>
      </c>
      <c r="AG166" s="93">
        <v>8492</v>
      </c>
      <c r="AH166" s="93">
        <v>32134</v>
      </c>
      <c r="AI166" s="93">
        <v>32134</v>
      </c>
      <c r="AJ166" s="93" t="s">
        <v>1227</v>
      </c>
      <c r="AK166" s="93">
        <v>3</v>
      </c>
      <c r="AM166" s="93" t="s">
        <v>1228</v>
      </c>
      <c r="AN166" s="93" t="s">
        <v>1229</v>
      </c>
      <c r="AO166" s="93" t="s">
        <v>1230</v>
      </c>
      <c r="AU166" s="93">
        <f t="shared" si="24"/>
        <v>0</v>
      </c>
      <c r="AV166" s="93" t="s">
        <v>113</v>
      </c>
      <c r="AW166" s="14" t="e">
        <f t="shared" si="25"/>
        <v>#DIV/0!</v>
      </c>
      <c r="AX166" s="14" t="e">
        <f t="shared" si="26"/>
        <v>#DIV/0!</v>
      </c>
      <c r="AY166" s="14" t="e">
        <f t="shared" si="27"/>
        <v>#DIV/0!</v>
      </c>
      <c r="AZ166" s="93" t="e">
        <f t="shared" si="28"/>
        <v>#DIV/0!</v>
      </c>
      <c r="BA166" s="93" t="s">
        <v>1082</v>
      </c>
      <c r="BB166" s="93" t="s">
        <v>911</v>
      </c>
      <c r="BC166" s="93" t="s">
        <v>1231</v>
      </c>
      <c r="BD166" s="93" t="s">
        <v>1232</v>
      </c>
      <c r="BE166" s="93" t="s">
        <v>1237</v>
      </c>
      <c r="BF166" s="94" t="s">
        <v>1207</v>
      </c>
      <c r="BG166" s="94" t="s">
        <v>1697</v>
      </c>
      <c r="BK166" s="93">
        <v>1</v>
      </c>
      <c r="CE166" s="93" t="s">
        <v>178</v>
      </c>
      <c r="CF166" s="95">
        <v>0.9</v>
      </c>
      <c r="CG166" s="93">
        <v>0.37</v>
      </c>
      <c r="CH166" s="93">
        <v>2.21</v>
      </c>
      <c r="CW166" s="93" t="s">
        <v>81</v>
      </c>
      <c r="CX166" s="45" t="s">
        <v>82</v>
      </c>
      <c r="CY166" s="93" t="s">
        <v>178</v>
      </c>
      <c r="CZ166" s="61">
        <v>0.9</v>
      </c>
      <c r="DA166" s="45">
        <v>0.37</v>
      </c>
      <c r="DB166" s="45">
        <v>2.21</v>
      </c>
      <c r="DC166" s="69" t="s">
        <v>84</v>
      </c>
      <c r="DD166" s="69" t="s">
        <v>1238</v>
      </c>
      <c r="DE166" s="52">
        <f t="shared" si="34"/>
        <v>0.92958129259268363</v>
      </c>
      <c r="DF166" s="52">
        <f t="shared" si="34"/>
        <v>0.50588969781797666</v>
      </c>
      <c r="DG166" s="52">
        <f t="shared" si="34"/>
        <v>1.7258491957041431</v>
      </c>
      <c r="DI166" s="66">
        <f t="shared" si="29"/>
        <v>0.42369159477470697</v>
      </c>
      <c r="DJ166" s="45">
        <f t="shared" si="30"/>
        <v>0.79626790311145945</v>
      </c>
      <c r="DK166" s="45">
        <f t="shared" si="31"/>
        <v>-7.302101723426889E-2</v>
      </c>
      <c r="DL166" s="93">
        <f t="shared" si="32"/>
        <v>-0.68143662195964083</v>
      </c>
      <c r="DM166" s="93">
        <f t="shared" si="33"/>
        <v>0.5457192167143724</v>
      </c>
    </row>
    <row r="167" spans="1:117" ht="21" customHeight="1" x14ac:dyDescent="0.35">
      <c r="A167" s="93">
        <v>62</v>
      </c>
      <c r="B167" s="93">
        <v>1</v>
      </c>
      <c r="C167" s="93" t="s">
        <v>1221</v>
      </c>
      <c r="D167" s="45" t="str">
        <f t="shared" si="23"/>
        <v>Nanjo et al (2020)</v>
      </c>
      <c r="E167" s="93" t="s">
        <v>1222</v>
      </c>
      <c r="F167" s="93" t="s">
        <v>882</v>
      </c>
      <c r="G167" s="93">
        <v>2020</v>
      </c>
      <c r="H167" s="93" t="s">
        <v>1223</v>
      </c>
      <c r="I167" s="93">
        <v>11</v>
      </c>
      <c r="J167" s="93" t="s">
        <v>915</v>
      </c>
      <c r="K167" s="93" t="s">
        <v>95</v>
      </c>
      <c r="L167" s="93" t="s">
        <v>290</v>
      </c>
      <c r="M167" s="93" t="s">
        <v>96</v>
      </c>
      <c r="N167" s="93" t="s">
        <v>97</v>
      </c>
      <c r="O167" s="93" t="s">
        <v>1224</v>
      </c>
      <c r="P167" s="93" t="s">
        <v>119</v>
      </c>
      <c r="Q167" s="93" t="s">
        <v>1225</v>
      </c>
      <c r="R167" s="93" t="s">
        <v>101</v>
      </c>
      <c r="S167" s="93">
        <v>999</v>
      </c>
      <c r="T167" s="93" t="s">
        <v>1052</v>
      </c>
      <c r="U167" s="93" t="s">
        <v>102</v>
      </c>
      <c r="V167" s="93" t="s">
        <v>122</v>
      </c>
      <c r="W167" s="93" t="s">
        <v>122</v>
      </c>
      <c r="X167" s="93" t="s">
        <v>76</v>
      </c>
      <c r="Y167" s="93" t="s">
        <v>76</v>
      </c>
      <c r="Z167" s="93" t="s">
        <v>1076</v>
      </c>
      <c r="AA167" s="93" t="s">
        <v>106</v>
      </c>
      <c r="AB167" s="93" t="s">
        <v>106</v>
      </c>
      <c r="AC167" s="93" t="s">
        <v>1226</v>
      </c>
      <c r="AD167" s="93" t="s">
        <v>714</v>
      </c>
      <c r="AE167" s="93">
        <v>40626</v>
      </c>
      <c r="AF167" s="93">
        <v>8492</v>
      </c>
      <c r="AG167" s="93">
        <v>8492</v>
      </c>
      <c r="AH167" s="93">
        <v>32134</v>
      </c>
      <c r="AI167" s="93">
        <v>32134</v>
      </c>
      <c r="AJ167" s="93" t="s">
        <v>1227</v>
      </c>
      <c r="AK167" s="93">
        <v>3</v>
      </c>
      <c r="AM167" s="93" t="s">
        <v>1228</v>
      </c>
      <c r="AN167" s="93" t="s">
        <v>1229</v>
      </c>
      <c r="AO167" s="93" t="s">
        <v>1230</v>
      </c>
      <c r="AU167" s="93">
        <f t="shared" si="24"/>
        <v>0</v>
      </c>
      <c r="AV167" s="93" t="s">
        <v>113</v>
      </c>
      <c r="AW167" s="14" t="e">
        <f t="shared" si="25"/>
        <v>#DIV/0!</v>
      </c>
      <c r="AX167" s="14" t="e">
        <f t="shared" si="26"/>
        <v>#DIV/0!</v>
      </c>
      <c r="AY167" s="14" t="e">
        <f t="shared" si="27"/>
        <v>#DIV/0!</v>
      </c>
      <c r="AZ167" s="93" t="e">
        <f t="shared" si="28"/>
        <v>#DIV/0!</v>
      </c>
      <c r="BA167" s="93" t="s">
        <v>1082</v>
      </c>
      <c r="BB167" s="93" t="s">
        <v>911</v>
      </c>
      <c r="BC167" s="93" t="s">
        <v>1231</v>
      </c>
      <c r="BD167" s="93" t="s">
        <v>1232</v>
      </c>
      <c r="BE167" s="93" t="s">
        <v>1233</v>
      </c>
      <c r="BF167" s="94" t="s">
        <v>1207</v>
      </c>
      <c r="BG167" s="94" t="s">
        <v>1697</v>
      </c>
      <c r="BK167" s="93">
        <v>1</v>
      </c>
      <c r="CE167" s="93" t="s">
        <v>178</v>
      </c>
      <c r="CF167" s="95">
        <v>1.64</v>
      </c>
      <c r="CG167" s="93">
        <v>1.29</v>
      </c>
      <c r="CH167" s="93">
        <v>2.08</v>
      </c>
      <c r="CW167" s="93" t="s">
        <v>81</v>
      </c>
      <c r="CX167" s="45" t="s">
        <v>82</v>
      </c>
      <c r="CY167" s="93" t="s">
        <v>178</v>
      </c>
      <c r="CZ167" s="61">
        <v>1.64</v>
      </c>
      <c r="DA167" s="45">
        <v>1.29</v>
      </c>
      <c r="DB167" s="45">
        <v>2.08</v>
      </c>
      <c r="DC167" s="69" t="s">
        <v>84</v>
      </c>
      <c r="DD167" s="69" t="s">
        <v>1234</v>
      </c>
      <c r="DE167" s="52">
        <f t="shared" si="34"/>
        <v>1.4076688906210504</v>
      </c>
      <c r="DF167" s="52">
        <f t="shared" si="34"/>
        <v>1.19288287357679</v>
      </c>
      <c r="DG167" s="52">
        <f t="shared" si="34"/>
        <v>1.6562065821308796</v>
      </c>
      <c r="DI167" s="66">
        <f t="shared" si="29"/>
        <v>0.21478601704426037</v>
      </c>
      <c r="DJ167" s="45">
        <f t="shared" si="30"/>
        <v>0.24853769150982918</v>
      </c>
      <c r="DK167" s="45">
        <f t="shared" si="31"/>
        <v>0.3419350671695317</v>
      </c>
      <c r="DL167" s="93">
        <f t="shared" si="32"/>
        <v>0.17637296023798466</v>
      </c>
      <c r="DM167" s="93">
        <f t="shared" si="33"/>
        <v>0.50452979584629987</v>
      </c>
    </row>
    <row r="168" spans="1:117" ht="21" customHeight="1" x14ac:dyDescent="0.35">
      <c r="A168" s="93">
        <v>62</v>
      </c>
      <c r="B168" s="93">
        <v>3</v>
      </c>
      <c r="C168" s="93" t="s">
        <v>1221</v>
      </c>
      <c r="D168" s="45" t="str">
        <f t="shared" si="23"/>
        <v>Nanjo et al (2020)</v>
      </c>
      <c r="E168" s="93" t="s">
        <v>1222</v>
      </c>
      <c r="F168" s="93" t="s">
        <v>882</v>
      </c>
      <c r="G168" s="93">
        <v>2020</v>
      </c>
      <c r="H168" s="93" t="s">
        <v>1223</v>
      </c>
      <c r="I168" s="93">
        <v>11</v>
      </c>
      <c r="J168" s="93" t="s">
        <v>915</v>
      </c>
      <c r="K168" s="93" t="s">
        <v>95</v>
      </c>
      <c r="L168" s="93" t="s">
        <v>290</v>
      </c>
      <c r="M168" s="93" t="s">
        <v>96</v>
      </c>
      <c r="N168" s="93" t="s">
        <v>97</v>
      </c>
      <c r="O168" s="93" t="s">
        <v>1224</v>
      </c>
      <c r="P168" s="93" t="s">
        <v>119</v>
      </c>
      <c r="Q168" s="93" t="s">
        <v>1225</v>
      </c>
      <c r="R168" s="93" t="s">
        <v>101</v>
      </c>
      <c r="S168" s="93">
        <v>999</v>
      </c>
      <c r="T168" s="93" t="s">
        <v>1052</v>
      </c>
      <c r="U168" s="93" t="s">
        <v>102</v>
      </c>
      <c r="V168" s="93" t="s">
        <v>122</v>
      </c>
      <c r="W168" s="93" t="s">
        <v>122</v>
      </c>
      <c r="X168" s="93" t="s">
        <v>76</v>
      </c>
      <c r="Y168" s="93" t="s">
        <v>76</v>
      </c>
      <c r="Z168" s="93" t="s">
        <v>1076</v>
      </c>
      <c r="AA168" s="93" t="s">
        <v>106</v>
      </c>
      <c r="AB168" s="93" t="s">
        <v>106</v>
      </c>
      <c r="AC168" s="93" t="s">
        <v>1226</v>
      </c>
      <c r="AD168" s="93" t="s">
        <v>714</v>
      </c>
      <c r="AE168" s="93">
        <v>40626</v>
      </c>
      <c r="AF168" s="93">
        <v>8492</v>
      </c>
      <c r="AG168" s="93">
        <v>8492</v>
      </c>
      <c r="AH168" s="93">
        <v>32134</v>
      </c>
      <c r="AI168" s="93">
        <v>32134</v>
      </c>
      <c r="AJ168" s="93" t="s">
        <v>1227</v>
      </c>
      <c r="AK168" s="93">
        <v>3</v>
      </c>
      <c r="AM168" s="93" t="s">
        <v>1228</v>
      </c>
      <c r="AN168" s="93" t="s">
        <v>1229</v>
      </c>
      <c r="AO168" s="93" t="s">
        <v>1230</v>
      </c>
      <c r="AU168" s="93">
        <f t="shared" si="24"/>
        <v>0</v>
      </c>
      <c r="AV168" s="93" t="s">
        <v>113</v>
      </c>
      <c r="AW168" s="14" t="e">
        <f t="shared" si="25"/>
        <v>#DIV/0!</v>
      </c>
      <c r="AX168" s="14" t="e">
        <f t="shared" si="26"/>
        <v>#DIV/0!</v>
      </c>
      <c r="AY168" s="14" t="e">
        <f t="shared" si="27"/>
        <v>#DIV/0!</v>
      </c>
      <c r="AZ168" s="93" t="e">
        <f t="shared" si="28"/>
        <v>#DIV/0!</v>
      </c>
      <c r="BA168" s="93" t="s">
        <v>1082</v>
      </c>
      <c r="BB168" s="93" t="s">
        <v>911</v>
      </c>
      <c r="BC168" s="93" t="s">
        <v>1231</v>
      </c>
      <c r="BD168" s="93" t="s">
        <v>1232</v>
      </c>
      <c r="BE168" s="93" t="s">
        <v>1268</v>
      </c>
      <c r="BF168" s="94" t="s">
        <v>1266</v>
      </c>
      <c r="BG168" s="94" t="s">
        <v>1697</v>
      </c>
      <c r="BK168" s="93">
        <v>1</v>
      </c>
      <c r="CE168" s="93" t="s">
        <v>178</v>
      </c>
      <c r="CF168" s="95">
        <v>1.49</v>
      </c>
      <c r="CG168" s="93">
        <v>0.9</v>
      </c>
      <c r="CH168" s="93">
        <v>2.4500000000000002</v>
      </c>
      <c r="CW168" s="93" t="s">
        <v>81</v>
      </c>
      <c r="CX168" s="45" t="s">
        <v>82</v>
      </c>
      <c r="CY168" s="93" t="s">
        <v>178</v>
      </c>
      <c r="CZ168" s="61">
        <v>1.49</v>
      </c>
      <c r="DA168" s="45">
        <v>0.9</v>
      </c>
      <c r="DB168" s="45">
        <v>2.4500000000000002</v>
      </c>
      <c r="DC168" s="69" t="s">
        <v>84</v>
      </c>
      <c r="DD168" s="69" t="s">
        <v>1269</v>
      </c>
      <c r="DE168" s="52">
        <f t="shared" si="34"/>
        <v>1.31772385473985</v>
      </c>
      <c r="DF168" s="52">
        <f t="shared" si="34"/>
        <v>0.92958129259268363</v>
      </c>
      <c r="DG168" s="52">
        <f t="shared" si="34"/>
        <v>1.8504864862783146</v>
      </c>
      <c r="DI168" s="66">
        <f t="shared" si="29"/>
        <v>0.38814256214716636</v>
      </c>
      <c r="DJ168" s="45">
        <f t="shared" si="30"/>
        <v>0.53276263153846459</v>
      </c>
      <c r="DK168" s="45">
        <f t="shared" si="31"/>
        <v>0.27590589572147717</v>
      </c>
      <c r="DL168" s="93">
        <f t="shared" si="32"/>
        <v>-7.302101723426889E-2</v>
      </c>
      <c r="DM168" s="93">
        <f t="shared" si="33"/>
        <v>0.61544857007669762</v>
      </c>
    </row>
    <row r="169" spans="1:117" ht="21" customHeight="1" x14ac:dyDescent="0.35">
      <c r="A169" s="93">
        <v>63</v>
      </c>
      <c r="B169" s="93">
        <v>1</v>
      </c>
      <c r="C169" s="93" t="s">
        <v>1072</v>
      </c>
      <c r="D169" s="45" t="str">
        <f t="shared" si="23"/>
        <v>Nathanson  et al (2019)</v>
      </c>
      <c r="E169" s="93" t="s">
        <v>1073</v>
      </c>
      <c r="F169" s="93" t="s">
        <v>882</v>
      </c>
      <c r="G169" s="93">
        <v>2019</v>
      </c>
      <c r="H169" s="93" t="s">
        <v>505</v>
      </c>
      <c r="I169" s="93">
        <v>13</v>
      </c>
      <c r="J169" s="93" t="s">
        <v>883</v>
      </c>
      <c r="K169" s="93" t="s">
        <v>95</v>
      </c>
      <c r="L169" s="93" t="s">
        <v>65</v>
      </c>
      <c r="M169" s="93" t="s">
        <v>96</v>
      </c>
      <c r="N169" s="93" t="s">
        <v>97</v>
      </c>
      <c r="O169" s="93" t="s">
        <v>1074</v>
      </c>
      <c r="P169" s="93" t="s">
        <v>331</v>
      </c>
      <c r="Q169" s="93" t="s">
        <v>1075</v>
      </c>
      <c r="R169" s="93" t="s">
        <v>916</v>
      </c>
      <c r="S169" s="93">
        <v>999</v>
      </c>
      <c r="T169" s="93" t="s">
        <v>102</v>
      </c>
      <c r="U169" s="93" t="s">
        <v>102</v>
      </c>
      <c r="V169" s="93" t="s">
        <v>122</v>
      </c>
      <c r="W169" s="93" t="s">
        <v>122</v>
      </c>
      <c r="X169" s="93" t="s">
        <v>76</v>
      </c>
      <c r="Y169" s="93" t="s">
        <v>76</v>
      </c>
      <c r="Z169" s="93" t="s">
        <v>1076</v>
      </c>
      <c r="AA169" s="93" t="s">
        <v>106</v>
      </c>
      <c r="AB169" s="93" t="s">
        <v>106</v>
      </c>
      <c r="AC169" s="93" t="s">
        <v>1077</v>
      </c>
      <c r="AD169" s="93" t="s">
        <v>714</v>
      </c>
      <c r="AE169" s="93">
        <v>781540</v>
      </c>
      <c r="AF169" s="93">
        <v>211</v>
      </c>
      <c r="AG169" s="93">
        <v>2278</v>
      </c>
      <c r="AH169" s="93">
        <v>779262</v>
      </c>
      <c r="AI169" s="93">
        <v>80216</v>
      </c>
      <c r="AJ169" s="93" t="s">
        <v>1078</v>
      </c>
      <c r="AK169" s="93">
        <v>3</v>
      </c>
      <c r="AM169" s="93" t="s">
        <v>1079</v>
      </c>
      <c r="AN169" s="93" t="s">
        <v>1080</v>
      </c>
      <c r="AO169" s="93" t="s">
        <v>1081</v>
      </c>
      <c r="AU169" s="93">
        <f t="shared" si="24"/>
        <v>0</v>
      </c>
      <c r="AV169" s="93" t="s">
        <v>891</v>
      </c>
      <c r="AW169" s="14" t="e">
        <f t="shared" si="25"/>
        <v>#DIV/0!</v>
      </c>
      <c r="AX169" s="14" t="e">
        <f t="shared" si="26"/>
        <v>#DIV/0!</v>
      </c>
      <c r="AY169" s="14" t="e">
        <f t="shared" si="27"/>
        <v>#DIV/0!</v>
      </c>
      <c r="AZ169" s="93" t="e">
        <f t="shared" si="28"/>
        <v>#DIV/0!</v>
      </c>
      <c r="BA169" s="93" t="s">
        <v>1082</v>
      </c>
      <c r="BB169" s="93" t="s">
        <v>911</v>
      </c>
      <c r="BC169" s="93" t="s">
        <v>1083</v>
      </c>
      <c r="BD169" s="93" t="s">
        <v>1084</v>
      </c>
      <c r="BE169" s="93" t="s">
        <v>1071</v>
      </c>
      <c r="BF169" s="94" t="s">
        <v>1071</v>
      </c>
      <c r="BG169" s="94" t="s">
        <v>1703</v>
      </c>
      <c r="BI169" s="93">
        <v>1</v>
      </c>
      <c r="BT169" s="93" t="s">
        <v>1085</v>
      </c>
      <c r="BU169" s="93">
        <v>0.87</v>
      </c>
      <c r="BV169" s="93">
        <v>0.59</v>
      </c>
      <c r="BW169" s="93">
        <v>1.28</v>
      </c>
      <c r="BX169" s="93" t="s">
        <v>1085</v>
      </c>
      <c r="BY169" s="93">
        <v>0.87</v>
      </c>
      <c r="BZ169" s="93">
        <v>0.59</v>
      </c>
      <c r="CA169" s="93">
        <v>1.28</v>
      </c>
      <c r="CW169" s="93" t="s">
        <v>108</v>
      </c>
      <c r="CX169" s="45" t="s">
        <v>82</v>
      </c>
      <c r="CY169" s="93" t="s">
        <v>1085</v>
      </c>
      <c r="CZ169" s="45">
        <v>0.87</v>
      </c>
      <c r="DA169" s="45">
        <v>0.59</v>
      </c>
      <c r="DB169" s="45">
        <v>1.28</v>
      </c>
      <c r="DC169" s="45" t="s">
        <v>84</v>
      </c>
      <c r="DD169" s="45" t="s">
        <v>1086</v>
      </c>
      <c r="DE169" s="52">
        <f>SQRT(CZ169)</f>
        <v>0.93273790530888145</v>
      </c>
      <c r="DF169" s="52">
        <f>SQRT(DA169)</f>
        <v>0.76811457478686085</v>
      </c>
      <c r="DG169" s="52">
        <f>SQRT(DB169)</f>
        <v>1.131370849898476</v>
      </c>
      <c r="DI169" s="66">
        <f t="shared" si="29"/>
        <v>0.16462333052202061</v>
      </c>
      <c r="DJ169" s="45">
        <f t="shared" si="30"/>
        <v>0.19863294458959457</v>
      </c>
      <c r="DK169" s="45">
        <f t="shared" si="31"/>
        <v>-6.9631033666753883E-2</v>
      </c>
      <c r="DL169" s="93">
        <f t="shared" si="32"/>
        <v>-0.26381637104118594</v>
      </c>
      <c r="DM169" s="93">
        <f t="shared" si="33"/>
        <v>0.12343003896576289</v>
      </c>
    </row>
    <row r="170" spans="1:117" ht="21" customHeight="1" x14ac:dyDescent="0.35">
      <c r="A170" s="93">
        <v>66</v>
      </c>
      <c r="B170" s="93">
        <v>1</v>
      </c>
      <c r="C170" s="93" t="s">
        <v>170</v>
      </c>
      <c r="D170" s="45" t="str">
        <f t="shared" si="23"/>
        <v>Nordentoft et al (2003)</v>
      </c>
      <c r="E170" s="93" t="s">
        <v>172</v>
      </c>
      <c r="F170" s="93" t="s">
        <v>882</v>
      </c>
      <c r="G170" s="93">
        <v>2003</v>
      </c>
      <c r="H170" s="93" t="s">
        <v>151</v>
      </c>
      <c r="I170" s="93">
        <v>10</v>
      </c>
      <c r="J170" s="93" t="s">
        <v>915</v>
      </c>
      <c r="K170" s="93" t="s">
        <v>95</v>
      </c>
      <c r="L170" s="93" t="s">
        <v>65</v>
      </c>
      <c r="M170" s="93" t="s">
        <v>66</v>
      </c>
      <c r="N170" s="93" t="s">
        <v>67</v>
      </c>
      <c r="O170" s="93" t="s">
        <v>173</v>
      </c>
      <c r="P170" s="93" t="s">
        <v>119</v>
      </c>
      <c r="Q170" s="93" t="s">
        <v>174</v>
      </c>
      <c r="R170" s="93" t="s">
        <v>900</v>
      </c>
      <c r="S170" s="93" t="s">
        <v>1377</v>
      </c>
      <c r="T170" s="93" t="s">
        <v>102</v>
      </c>
      <c r="U170" s="93" t="s">
        <v>102</v>
      </c>
      <c r="V170" s="93" t="s">
        <v>175</v>
      </c>
      <c r="W170" s="93" t="s">
        <v>122</v>
      </c>
      <c r="X170" s="93" t="s">
        <v>176</v>
      </c>
      <c r="Y170" s="93" t="s">
        <v>176</v>
      </c>
      <c r="AA170" s="93" t="s">
        <v>106</v>
      </c>
      <c r="AB170" s="93" t="s">
        <v>106</v>
      </c>
      <c r="AC170" s="93">
        <v>1</v>
      </c>
      <c r="AD170" s="93" t="s">
        <v>1378</v>
      </c>
      <c r="AF170" s="93">
        <v>579</v>
      </c>
      <c r="AH170" s="93" t="s">
        <v>1379</v>
      </c>
      <c r="AJ170" s="93" t="s">
        <v>1380</v>
      </c>
      <c r="AK170" s="93">
        <v>3</v>
      </c>
      <c r="AN170" s="93">
        <v>141</v>
      </c>
      <c r="AU170" s="93">
        <f t="shared" si="24"/>
        <v>0</v>
      </c>
      <c r="AV170" s="93" t="s">
        <v>891</v>
      </c>
      <c r="AW170" s="14" t="e">
        <f t="shared" si="25"/>
        <v>#DIV/0!</v>
      </c>
      <c r="AX170" s="14" t="e">
        <f t="shared" si="26"/>
        <v>#DIV/0!</v>
      </c>
      <c r="AY170" s="14" t="e">
        <f t="shared" si="27"/>
        <v>#DIV/0!</v>
      </c>
      <c r="AZ170" s="93" t="e">
        <f t="shared" si="28"/>
        <v>#DIV/0!</v>
      </c>
      <c r="BA170" s="93" t="s">
        <v>934</v>
      </c>
      <c r="BB170" s="93" t="s">
        <v>1381</v>
      </c>
      <c r="BC170" s="93" t="s">
        <v>911</v>
      </c>
      <c r="BD170" s="93" t="s">
        <v>1382</v>
      </c>
      <c r="BE170" s="93" t="s">
        <v>1383</v>
      </c>
      <c r="BF170" s="94" t="s">
        <v>1360</v>
      </c>
      <c r="BG170" s="94" t="s">
        <v>1361</v>
      </c>
      <c r="BP170" s="93">
        <v>1</v>
      </c>
      <c r="BU170" s="95"/>
      <c r="BY170" s="95"/>
      <c r="CS170" s="93" t="s">
        <v>178</v>
      </c>
      <c r="CT170" s="93">
        <v>14.6</v>
      </c>
      <c r="CU170" s="93">
        <v>11.4</v>
      </c>
      <c r="CV170" s="93">
        <v>17.8</v>
      </c>
      <c r="CW170" s="93" t="s">
        <v>158</v>
      </c>
      <c r="CX170" s="45" t="s">
        <v>82</v>
      </c>
      <c r="CY170" s="93" t="s">
        <v>178</v>
      </c>
      <c r="CZ170" s="45">
        <v>14.6</v>
      </c>
      <c r="DA170" s="45">
        <v>11.4</v>
      </c>
      <c r="DB170" s="45">
        <v>17.8</v>
      </c>
      <c r="DC170" s="69" t="s">
        <v>158</v>
      </c>
      <c r="DE170" s="49">
        <v>14.6</v>
      </c>
      <c r="DF170" s="49">
        <v>11.4</v>
      </c>
      <c r="DG170" s="49">
        <v>17.8</v>
      </c>
      <c r="DI170" s="66">
        <f t="shared" si="29"/>
        <v>3.1999999999999993</v>
      </c>
      <c r="DJ170" s="45">
        <f t="shared" si="30"/>
        <v>3.2000000000000011</v>
      </c>
      <c r="DK170" s="45">
        <f t="shared" si="31"/>
        <v>2.6810215287142909</v>
      </c>
      <c r="DL170" s="93">
        <f t="shared" si="32"/>
        <v>2.4336133554004498</v>
      </c>
      <c r="DM170" s="93">
        <f t="shared" si="33"/>
        <v>2.8791984572980396</v>
      </c>
    </row>
    <row r="171" spans="1:117" ht="21" customHeight="1" x14ac:dyDescent="0.35">
      <c r="A171" s="93">
        <v>66</v>
      </c>
      <c r="B171" s="93">
        <v>2</v>
      </c>
      <c r="C171" s="93" t="s">
        <v>170</v>
      </c>
      <c r="D171" s="45" t="str">
        <f t="shared" si="23"/>
        <v>Nordentoft et al (2003)</v>
      </c>
      <c r="E171" s="93" t="s">
        <v>172</v>
      </c>
      <c r="F171" s="93" t="s">
        <v>882</v>
      </c>
      <c r="G171" s="93">
        <v>2003</v>
      </c>
      <c r="H171" s="93" t="s">
        <v>151</v>
      </c>
      <c r="I171" s="93">
        <v>10</v>
      </c>
      <c r="J171" s="93" t="s">
        <v>915</v>
      </c>
      <c r="K171" s="93" t="s">
        <v>95</v>
      </c>
      <c r="L171" s="93" t="s">
        <v>65</v>
      </c>
      <c r="M171" s="93" t="s">
        <v>66</v>
      </c>
      <c r="N171" s="93" t="s">
        <v>67</v>
      </c>
      <c r="O171" s="93" t="s">
        <v>173</v>
      </c>
      <c r="P171" s="93" t="s">
        <v>119</v>
      </c>
      <c r="Q171" s="93" t="s">
        <v>174</v>
      </c>
      <c r="R171" s="93" t="s">
        <v>900</v>
      </c>
      <c r="S171" s="93" t="s">
        <v>1377</v>
      </c>
      <c r="T171" s="93" t="s">
        <v>102</v>
      </c>
      <c r="U171" s="93" t="s">
        <v>102</v>
      </c>
      <c r="V171" s="93" t="s">
        <v>175</v>
      </c>
      <c r="W171" s="93" t="s">
        <v>122</v>
      </c>
      <c r="X171" s="93" t="s">
        <v>176</v>
      </c>
      <c r="Y171" s="93" t="s">
        <v>176</v>
      </c>
      <c r="AA171" s="93" t="s">
        <v>106</v>
      </c>
      <c r="AB171" s="93" t="s">
        <v>106</v>
      </c>
      <c r="AC171" s="93">
        <v>1</v>
      </c>
      <c r="AD171" s="93" t="s">
        <v>1378</v>
      </c>
      <c r="AF171" s="93">
        <v>579</v>
      </c>
      <c r="AH171" s="93" t="s">
        <v>1379</v>
      </c>
      <c r="AJ171" s="93" t="s">
        <v>1380</v>
      </c>
      <c r="AK171" s="93">
        <v>3</v>
      </c>
      <c r="AN171" s="93">
        <v>141</v>
      </c>
      <c r="AU171" s="93">
        <f t="shared" si="24"/>
        <v>0</v>
      </c>
      <c r="AV171" s="93" t="s">
        <v>891</v>
      </c>
      <c r="AW171" s="14" t="e">
        <f t="shared" si="25"/>
        <v>#DIV/0!</v>
      </c>
      <c r="AX171" s="14" t="e">
        <f t="shared" si="26"/>
        <v>#DIV/0!</v>
      </c>
      <c r="AY171" s="14" t="e">
        <f t="shared" si="27"/>
        <v>#DIV/0!</v>
      </c>
      <c r="AZ171" s="93" t="e">
        <f t="shared" si="28"/>
        <v>#DIV/0!</v>
      </c>
      <c r="BA171" s="93" t="s">
        <v>934</v>
      </c>
      <c r="BB171" s="93" t="s">
        <v>1381</v>
      </c>
      <c r="BC171" s="93" t="s">
        <v>911</v>
      </c>
      <c r="BD171" s="93" t="s">
        <v>1382</v>
      </c>
      <c r="BE171" s="93" t="s">
        <v>1444</v>
      </c>
      <c r="BF171" s="94" t="s">
        <v>1429</v>
      </c>
      <c r="BG171" s="94" t="s">
        <v>1361</v>
      </c>
      <c r="BP171" s="93">
        <v>1</v>
      </c>
      <c r="BU171" s="95"/>
      <c r="BY171" s="95"/>
      <c r="CS171" s="93" t="s">
        <v>178</v>
      </c>
      <c r="CT171" s="93">
        <v>6</v>
      </c>
      <c r="CU171" s="93">
        <v>3.9</v>
      </c>
      <c r="CV171" s="93">
        <v>8.1</v>
      </c>
      <c r="CW171" s="93" t="s">
        <v>158</v>
      </c>
      <c r="CX171" s="45" t="s">
        <v>82</v>
      </c>
      <c r="CY171" s="93" t="s">
        <v>178</v>
      </c>
      <c r="CZ171" s="45">
        <v>6</v>
      </c>
      <c r="DA171" s="45">
        <v>3.9</v>
      </c>
      <c r="DB171" s="45">
        <v>8.1</v>
      </c>
      <c r="DC171" s="69" t="s">
        <v>158</v>
      </c>
      <c r="DE171" s="49">
        <v>6</v>
      </c>
      <c r="DF171" s="49">
        <v>3.9</v>
      </c>
      <c r="DG171" s="49">
        <v>8.1</v>
      </c>
      <c r="DI171" s="66">
        <f t="shared" si="29"/>
        <v>2.1</v>
      </c>
      <c r="DJ171" s="45">
        <f t="shared" si="30"/>
        <v>2.0999999999999996</v>
      </c>
      <c r="DK171" s="45">
        <f t="shared" si="31"/>
        <v>1.791759469228055</v>
      </c>
      <c r="DL171" s="93">
        <f t="shared" si="32"/>
        <v>1.3609765531356006</v>
      </c>
      <c r="DM171" s="93">
        <f t="shared" si="33"/>
        <v>2.0918640616783932</v>
      </c>
    </row>
    <row r="172" spans="1:117" ht="21" customHeight="1" x14ac:dyDescent="0.35">
      <c r="A172" s="93">
        <v>66</v>
      </c>
      <c r="B172" s="93">
        <v>3</v>
      </c>
      <c r="C172" s="93" t="s">
        <v>170</v>
      </c>
      <c r="D172" s="45" t="str">
        <f t="shared" si="23"/>
        <v>Nordentoft et al (2003)</v>
      </c>
      <c r="E172" s="93" t="s">
        <v>172</v>
      </c>
      <c r="F172" s="93" t="s">
        <v>882</v>
      </c>
      <c r="G172" s="93">
        <v>2003</v>
      </c>
      <c r="H172" s="93" t="s">
        <v>151</v>
      </c>
      <c r="I172" s="93">
        <v>10</v>
      </c>
      <c r="J172" s="93" t="s">
        <v>915</v>
      </c>
      <c r="K172" s="93" t="s">
        <v>95</v>
      </c>
      <c r="L172" s="93" t="s">
        <v>65</v>
      </c>
      <c r="M172" s="93" t="s">
        <v>66</v>
      </c>
      <c r="N172" s="93" t="s">
        <v>67</v>
      </c>
      <c r="O172" s="93" t="s">
        <v>173</v>
      </c>
      <c r="P172" s="93" t="s">
        <v>119</v>
      </c>
      <c r="Q172" s="93" t="s">
        <v>174</v>
      </c>
      <c r="R172" s="93" t="s">
        <v>900</v>
      </c>
      <c r="S172" s="93" t="s">
        <v>1377</v>
      </c>
      <c r="T172" s="93" t="s">
        <v>102</v>
      </c>
      <c r="U172" s="93" t="s">
        <v>102</v>
      </c>
      <c r="V172" s="93" t="s">
        <v>175</v>
      </c>
      <c r="W172" s="93" t="s">
        <v>122</v>
      </c>
      <c r="X172" s="93" t="s">
        <v>176</v>
      </c>
      <c r="Y172" s="93" t="s">
        <v>176</v>
      </c>
      <c r="AA172" s="93" t="s">
        <v>106</v>
      </c>
      <c r="AB172" s="93" t="s">
        <v>106</v>
      </c>
      <c r="AC172" s="93">
        <v>1</v>
      </c>
      <c r="AD172" s="93" t="s">
        <v>1378</v>
      </c>
      <c r="AF172" s="93">
        <v>579</v>
      </c>
      <c r="AH172" s="93" t="s">
        <v>1379</v>
      </c>
      <c r="AJ172" s="93" t="s">
        <v>1380</v>
      </c>
      <c r="AK172" s="93">
        <v>3</v>
      </c>
      <c r="AN172" s="93">
        <v>141</v>
      </c>
      <c r="AU172" s="93">
        <f t="shared" si="24"/>
        <v>0</v>
      </c>
      <c r="AV172" s="93" t="s">
        <v>891</v>
      </c>
      <c r="AW172" s="14" t="e">
        <f t="shared" si="25"/>
        <v>#DIV/0!</v>
      </c>
      <c r="AX172" s="14" t="e">
        <f t="shared" si="26"/>
        <v>#DIV/0!</v>
      </c>
      <c r="AY172" s="14" t="e">
        <f t="shared" si="27"/>
        <v>#DIV/0!</v>
      </c>
      <c r="AZ172" s="93" t="e">
        <f t="shared" si="28"/>
        <v>#DIV/0!</v>
      </c>
      <c r="BA172" s="93" t="s">
        <v>934</v>
      </c>
      <c r="BB172" s="93" t="s">
        <v>1381</v>
      </c>
      <c r="BC172" s="93" t="s">
        <v>911</v>
      </c>
      <c r="BD172" s="93" t="s">
        <v>1382</v>
      </c>
      <c r="BE172" s="93" t="s">
        <v>1571</v>
      </c>
      <c r="BG172" s="94" t="s">
        <v>1572</v>
      </c>
      <c r="BP172" s="93">
        <v>1</v>
      </c>
      <c r="CS172" s="93" t="s">
        <v>178</v>
      </c>
      <c r="CT172" s="93">
        <v>2.6</v>
      </c>
      <c r="CU172" s="93">
        <v>2.2999999999999998</v>
      </c>
      <c r="CV172" s="93">
        <v>2.9</v>
      </c>
      <c r="CW172" s="93" t="s">
        <v>158</v>
      </c>
      <c r="CX172" s="45" t="s">
        <v>82</v>
      </c>
      <c r="CY172" s="93" t="s">
        <v>178</v>
      </c>
      <c r="CZ172" s="45">
        <v>2.6</v>
      </c>
      <c r="DA172" s="45">
        <v>2.2999999999999998</v>
      </c>
      <c r="DB172" s="45">
        <v>2.9</v>
      </c>
      <c r="DC172" s="69" t="s">
        <v>158</v>
      </c>
      <c r="DE172" s="49">
        <v>2.6</v>
      </c>
      <c r="DF172" s="49">
        <v>2.2999999999999998</v>
      </c>
      <c r="DG172" s="49">
        <v>2.9</v>
      </c>
      <c r="DI172" s="66">
        <f t="shared" si="29"/>
        <v>0.30000000000000027</v>
      </c>
      <c r="DJ172" s="45">
        <f t="shared" si="30"/>
        <v>0.29999999999999982</v>
      </c>
      <c r="DK172" s="45">
        <f t="shared" si="31"/>
        <v>0.95551144502743635</v>
      </c>
      <c r="DL172" s="93">
        <f t="shared" si="32"/>
        <v>0.83290912293510388</v>
      </c>
      <c r="DM172" s="93">
        <f t="shared" si="33"/>
        <v>1.0647107369924282</v>
      </c>
    </row>
    <row r="173" spans="1:117" ht="21" customHeight="1" x14ac:dyDescent="0.35">
      <c r="A173" s="93">
        <v>66</v>
      </c>
      <c r="B173" s="93">
        <v>4</v>
      </c>
      <c r="C173" s="93" t="s">
        <v>170</v>
      </c>
      <c r="D173" s="45" t="str">
        <f t="shared" si="23"/>
        <v>Nordentoft et al (2003)</v>
      </c>
      <c r="E173" s="93" t="s">
        <v>172</v>
      </c>
      <c r="F173" s="93" t="s">
        <v>882</v>
      </c>
      <c r="G173" s="93">
        <v>2003</v>
      </c>
      <c r="H173" s="93" t="s">
        <v>151</v>
      </c>
      <c r="I173" s="93">
        <v>10</v>
      </c>
      <c r="J173" s="93" t="s">
        <v>915</v>
      </c>
      <c r="K173" s="93" t="s">
        <v>95</v>
      </c>
      <c r="L173" s="93" t="s">
        <v>65</v>
      </c>
      <c r="M173" s="93" t="s">
        <v>66</v>
      </c>
      <c r="N173" s="93" t="s">
        <v>67</v>
      </c>
      <c r="O173" s="93" t="s">
        <v>173</v>
      </c>
      <c r="P173" s="93" t="s">
        <v>119</v>
      </c>
      <c r="Q173" s="93" t="s">
        <v>174</v>
      </c>
      <c r="R173" s="93" t="s">
        <v>900</v>
      </c>
      <c r="S173" s="93" t="s">
        <v>1377</v>
      </c>
      <c r="T173" s="93" t="s">
        <v>102</v>
      </c>
      <c r="U173" s="93" t="s">
        <v>102</v>
      </c>
      <c r="V173" s="93" t="s">
        <v>175</v>
      </c>
      <c r="W173" s="93" t="s">
        <v>122</v>
      </c>
      <c r="X173" s="93" t="s">
        <v>176</v>
      </c>
      <c r="Y173" s="93" t="s">
        <v>176</v>
      </c>
      <c r="AA173" s="93" t="s">
        <v>106</v>
      </c>
      <c r="AB173" s="93" t="s">
        <v>106</v>
      </c>
      <c r="AC173" s="93">
        <v>1</v>
      </c>
      <c r="AD173" s="93" t="s">
        <v>1378</v>
      </c>
      <c r="AF173" s="93">
        <v>579</v>
      </c>
      <c r="AH173" s="93" t="s">
        <v>1379</v>
      </c>
      <c r="AJ173" s="93" t="s">
        <v>1380</v>
      </c>
      <c r="AK173" s="93">
        <v>3</v>
      </c>
      <c r="AN173" s="93">
        <v>141</v>
      </c>
      <c r="AU173" s="93">
        <f t="shared" si="24"/>
        <v>0</v>
      </c>
      <c r="AV173" s="93" t="s">
        <v>891</v>
      </c>
      <c r="AW173" s="14" t="e">
        <f t="shared" si="25"/>
        <v>#DIV/0!</v>
      </c>
      <c r="AX173" s="14" t="e">
        <f t="shared" si="26"/>
        <v>#DIV/0!</v>
      </c>
      <c r="AY173" s="14" t="e">
        <f t="shared" si="27"/>
        <v>#DIV/0!</v>
      </c>
      <c r="AZ173" s="93" t="e">
        <f t="shared" si="28"/>
        <v>#DIV/0!</v>
      </c>
      <c r="BA173" s="93" t="s">
        <v>934</v>
      </c>
      <c r="BB173" s="93" t="s">
        <v>1381</v>
      </c>
      <c r="BC173" s="93" t="s">
        <v>911</v>
      </c>
      <c r="BD173" s="93" t="s">
        <v>1382</v>
      </c>
      <c r="BE173" s="93" t="s">
        <v>1623</v>
      </c>
      <c r="BG173" s="94" t="s">
        <v>1615</v>
      </c>
      <c r="BP173" s="93">
        <v>1</v>
      </c>
      <c r="CS173" s="93" t="s">
        <v>178</v>
      </c>
      <c r="CT173" s="93">
        <v>62.9</v>
      </c>
      <c r="CU173" s="93">
        <v>52.6</v>
      </c>
      <c r="CV173" s="93">
        <v>73.2</v>
      </c>
      <c r="CW173" s="93" t="s">
        <v>158</v>
      </c>
      <c r="CX173" s="45" t="s">
        <v>82</v>
      </c>
      <c r="CY173" s="93" t="s">
        <v>178</v>
      </c>
      <c r="CZ173" s="45">
        <v>62.9</v>
      </c>
      <c r="DA173" s="45">
        <v>52.6</v>
      </c>
      <c r="DB173" s="45">
        <v>73.2</v>
      </c>
      <c r="DC173" s="69" t="s">
        <v>158</v>
      </c>
      <c r="DE173" s="49">
        <v>62.9</v>
      </c>
      <c r="DF173" s="49">
        <v>52.6</v>
      </c>
      <c r="DG173" s="49">
        <v>73.2</v>
      </c>
      <c r="DI173" s="66">
        <f t="shared" si="29"/>
        <v>10.299999999999997</v>
      </c>
      <c r="DJ173" s="45">
        <f t="shared" si="30"/>
        <v>10.300000000000004</v>
      </c>
      <c r="DK173" s="45">
        <f t="shared" si="31"/>
        <v>4.1415461637063951</v>
      </c>
      <c r="DL173" s="93">
        <f t="shared" si="32"/>
        <v>3.9627161197436642</v>
      </c>
      <c r="DM173" s="93">
        <f t="shared" si="33"/>
        <v>4.2931954209672663</v>
      </c>
    </row>
    <row r="174" spans="1:117" ht="21" customHeight="1" x14ac:dyDescent="0.35">
      <c r="A174" s="93">
        <v>68</v>
      </c>
      <c r="B174" s="93">
        <v>1</v>
      </c>
      <c r="C174" s="93" t="s">
        <v>700</v>
      </c>
      <c r="D174" s="45" t="str">
        <f t="shared" si="23"/>
        <v>O'Driscoll et al (2001)</v>
      </c>
      <c r="E174" s="93" t="s">
        <v>701</v>
      </c>
      <c r="F174" s="93" t="s">
        <v>882</v>
      </c>
      <c r="G174" s="93">
        <v>2001</v>
      </c>
      <c r="H174" s="93" t="s">
        <v>505</v>
      </c>
      <c r="I174" s="93">
        <v>14</v>
      </c>
      <c r="J174" s="93" t="s">
        <v>883</v>
      </c>
      <c r="K174" s="93" t="s">
        <v>95</v>
      </c>
      <c r="L174" s="93" t="s">
        <v>65</v>
      </c>
      <c r="M174" s="93" t="s">
        <v>66</v>
      </c>
      <c r="N174" s="93" t="s">
        <v>67</v>
      </c>
      <c r="O174" s="93" t="s">
        <v>702</v>
      </c>
      <c r="P174" s="93" t="s">
        <v>212</v>
      </c>
      <c r="Q174" s="93" t="s">
        <v>120</v>
      </c>
      <c r="R174" s="93" t="s">
        <v>101</v>
      </c>
      <c r="S174" s="93">
        <v>999</v>
      </c>
      <c r="T174" s="93" t="s">
        <v>121</v>
      </c>
      <c r="U174" s="93" t="s">
        <v>121</v>
      </c>
      <c r="V174" s="93" t="s">
        <v>275</v>
      </c>
      <c r="W174" s="93" t="s">
        <v>145</v>
      </c>
      <c r="X174" s="93" t="s">
        <v>77</v>
      </c>
      <c r="Y174" s="93" t="s">
        <v>77</v>
      </c>
      <c r="Z174" s="93" t="s">
        <v>588</v>
      </c>
      <c r="AA174" s="93" t="s">
        <v>106</v>
      </c>
      <c r="AB174" s="93" t="s">
        <v>106</v>
      </c>
      <c r="AC174" s="93" t="s">
        <v>1499</v>
      </c>
      <c r="AD174" s="93" t="s">
        <v>1500</v>
      </c>
      <c r="AE174" s="93">
        <v>2849</v>
      </c>
      <c r="AF174" s="93" t="s">
        <v>1501</v>
      </c>
      <c r="AG174" s="93" t="s">
        <v>1502</v>
      </c>
      <c r="AH174" s="93" t="s">
        <v>1503</v>
      </c>
      <c r="AI174" s="93" t="s">
        <v>1504</v>
      </c>
      <c r="AJ174" s="93" t="s">
        <v>1505</v>
      </c>
      <c r="AK174" s="93">
        <v>3</v>
      </c>
      <c r="AL174" s="93">
        <v>63</v>
      </c>
      <c r="AM174" s="93" t="s">
        <v>1506</v>
      </c>
      <c r="AN174" s="93" t="s">
        <v>1507</v>
      </c>
      <c r="AO174" s="93" t="s">
        <v>1508</v>
      </c>
      <c r="AU174" s="93">
        <f t="shared" si="24"/>
        <v>0</v>
      </c>
      <c r="AV174" s="93" t="s">
        <v>58</v>
      </c>
      <c r="AW174" s="14" t="e">
        <f t="shared" si="25"/>
        <v>#DIV/0!</v>
      </c>
      <c r="AX174" s="14" t="e">
        <f t="shared" si="26"/>
        <v>#DIV/0!</v>
      </c>
      <c r="AY174" s="14" t="e">
        <f t="shared" si="27"/>
        <v>#DIV/0!</v>
      </c>
      <c r="AZ174" s="93" t="e">
        <f t="shared" si="28"/>
        <v>#DIV/0!</v>
      </c>
      <c r="BA174" s="93" t="s">
        <v>963</v>
      </c>
      <c r="BB174" s="93" t="s">
        <v>1509</v>
      </c>
      <c r="BC174" s="93" t="s">
        <v>1510</v>
      </c>
      <c r="BD174" s="93" t="s">
        <v>1511</v>
      </c>
      <c r="BE174" s="93" t="s">
        <v>1512</v>
      </c>
      <c r="BF174" s="94" t="s">
        <v>1637</v>
      </c>
      <c r="BG174" s="94" t="s">
        <v>1700</v>
      </c>
      <c r="BM174" s="93">
        <v>1</v>
      </c>
      <c r="CL174" s="93" t="s">
        <v>1513</v>
      </c>
      <c r="CM174" s="93">
        <v>2.2999999999999998</v>
      </c>
      <c r="CN174" s="93">
        <v>1.06</v>
      </c>
      <c r="CO174" s="93">
        <v>5.01</v>
      </c>
      <c r="CW174" s="93" t="s">
        <v>84</v>
      </c>
      <c r="CX174" s="45" t="s">
        <v>82</v>
      </c>
      <c r="CY174" s="93" t="s">
        <v>1513</v>
      </c>
      <c r="CZ174" s="45">
        <v>2.2999999999999998</v>
      </c>
      <c r="DA174" s="45">
        <v>1.06</v>
      </c>
      <c r="DB174" s="45">
        <v>5.01</v>
      </c>
      <c r="DC174" s="69" t="s">
        <v>84</v>
      </c>
      <c r="DD174" s="69" t="s">
        <v>82</v>
      </c>
      <c r="DE174" s="49">
        <v>2.2999999999999998</v>
      </c>
      <c r="DF174" s="49">
        <v>1.06</v>
      </c>
      <c r="DG174" s="49">
        <v>5.01</v>
      </c>
      <c r="DI174" s="66">
        <f t="shared" si="29"/>
        <v>1.2399999999999998</v>
      </c>
      <c r="DJ174" s="45">
        <f t="shared" si="30"/>
        <v>2.71</v>
      </c>
      <c r="DK174" s="45">
        <f t="shared" si="31"/>
        <v>0.83290912293510388</v>
      </c>
      <c r="DL174" s="93">
        <f t="shared" si="32"/>
        <v>5.8268908123975824E-2</v>
      </c>
      <c r="DM174" s="93">
        <f t="shared" si="33"/>
        <v>1.6114359150967734</v>
      </c>
    </row>
    <row r="175" spans="1:117" ht="21" customHeight="1" x14ac:dyDescent="0.35">
      <c r="A175" s="93">
        <v>70</v>
      </c>
      <c r="B175" s="93">
        <v>1</v>
      </c>
      <c r="C175" s="93" t="s">
        <v>983</v>
      </c>
      <c r="D175" s="45" t="str">
        <f t="shared" si="23"/>
        <v>Peak et al (2020)</v>
      </c>
      <c r="E175" s="93" t="s">
        <v>984</v>
      </c>
      <c r="F175" s="93" t="s">
        <v>882</v>
      </c>
      <c r="G175" s="93">
        <v>2020</v>
      </c>
      <c r="H175" s="93" t="s">
        <v>505</v>
      </c>
      <c r="I175" s="93">
        <v>11</v>
      </c>
      <c r="J175" s="93" t="s">
        <v>915</v>
      </c>
      <c r="K175" s="93" t="s">
        <v>95</v>
      </c>
      <c r="L175" s="93" t="s">
        <v>65</v>
      </c>
      <c r="M175" s="93" t="s">
        <v>96</v>
      </c>
      <c r="N175" s="93" t="s">
        <v>97</v>
      </c>
      <c r="O175" s="93" t="s">
        <v>985</v>
      </c>
      <c r="P175" s="93" t="s">
        <v>986</v>
      </c>
      <c r="Q175" s="93" t="s">
        <v>987</v>
      </c>
      <c r="R175" s="93" t="s">
        <v>101</v>
      </c>
      <c r="S175" s="93">
        <v>999</v>
      </c>
      <c r="T175" s="93" t="s">
        <v>988</v>
      </c>
      <c r="U175" s="93" t="s">
        <v>144</v>
      </c>
      <c r="V175" s="93" t="s">
        <v>275</v>
      </c>
      <c r="W175" s="93" t="s">
        <v>75</v>
      </c>
      <c r="X175" s="93" t="s">
        <v>76</v>
      </c>
      <c r="Y175" s="93" t="s">
        <v>76</v>
      </c>
      <c r="Z175" s="93" t="s">
        <v>989</v>
      </c>
      <c r="AA175" s="93" t="s">
        <v>106</v>
      </c>
      <c r="AB175" s="93" t="s">
        <v>106</v>
      </c>
      <c r="AC175" s="93" t="s">
        <v>990</v>
      </c>
      <c r="AD175" s="93" t="s">
        <v>714</v>
      </c>
      <c r="AE175" s="93">
        <v>589</v>
      </c>
      <c r="AF175" s="93" t="s">
        <v>991</v>
      </c>
      <c r="AG175" s="93" t="s">
        <v>991</v>
      </c>
      <c r="AH175" s="93" t="s">
        <v>992</v>
      </c>
      <c r="AI175" s="93" t="s">
        <v>993</v>
      </c>
      <c r="AJ175" s="93" t="s">
        <v>994</v>
      </c>
      <c r="AK175" s="93">
        <v>3</v>
      </c>
      <c r="AL175" s="93">
        <v>68</v>
      </c>
      <c r="AM175" s="93" t="s">
        <v>995</v>
      </c>
      <c r="AN175" s="93" t="s">
        <v>996</v>
      </c>
      <c r="AO175" s="93">
        <v>5</v>
      </c>
      <c r="AU175" s="93">
        <f t="shared" si="24"/>
        <v>0</v>
      </c>
      <c r="AV175" s="93" t="s">
        <v>91</v>
      </c>
      <c r="AW175" s="14" t="e">
        <f t="shared" si="25"/>
        <v>#DIV/0!</v>
      </c>
      <c r="AX175" s="14" t="e">
        <f t="shared" si="26"/>
        <v>#DIV/0!</v>
      </c>
      <c r="AY175" s="14" t="e">
        <f t="shared" si="27"/>
        <v>#DIV/0!</v>
      </c>
      <c r="AZ175" s="93" t="e">
        <f t="shared" si="28"/>
        <v>#DIV/0!</v>
      </c>
      <c r="BA175" s="93" t="s">
        <v>997</v>
      </c>
      <c r="BB175" s="93" t="s">
        <v>998</v>
      </c>
      <c r="BC175" s="93" t="s">
        <v>999</v>
      </c>
      <c r="BD175" s="93" t="s">
        <v>1000</v>
      </c>
      <c r="BE175" s="93" t="s">
        <v>1001</v>
      </c>
      <c r="BF175" s="94" t="s">
        <v>981</v>
      </c>
      <c r="BG175" s="94" t="s">
        <v>1703</v>
      </c>
      <c r="BK175" s="93">
        <v>1</v>
      </c>
      <c r="CE175" s="93" t="s">
        <v>1002</v>
      </c>
      <c r="CF175" s="93">
        <v>3.91</v>
      </c>
      <c r="CG175" s="93">
        <v>1.1399999999999999</v>
      </c>
      <c r="CH175" s="93">
        <v>16.899999999999999</v>
      </c>
      <c r="CW175" s="93" t="s">
        <v>81</v>
      </c>
      <c r="CX175" s="45" t="s">
        <v>82</v>
      </c>
      <c r="CY175" s="93" t="s">
        <v>1002</v>
      </c>
      <c r="CZ175" s="45">
        <v>3.91</v>
      </c>
      <c r="DA175" s="45">
        <v>1.1399999999999999</v>
      </c>
      <c r="DB175" s="45">
        <v>16.899999999999999</v>
      </c>
      <c r="DC175" s="69" t="s">
        <v>84</v>
      </c>
      <c r="DD175" s="69" t="s">
        <v>1003</v>
      </c>
      <c r="DE175" s="52">
        <f>(1-0.5^(SQRT(CZ175)))/(1-0.5^(SQRT(1/CZ175)))</f>
        <v>2.5230571497993783</v>
      </c>
      <c r="DF175" s="52">
        <f>(1-0.5^(SQRT(DA175)))/(1-0.5^(SQRT(1/DA175)))</f>
        <v>1.095054279907181</v>
      </c>
      <c r="DG175" s="52">
        <f>(1-0.5^(SQRT(DB175)))/(1-0.5^(SQRT(1/DB175)))</f>
        <v>6.0719197774340614</v>
      </c>
      <c r="DI175" s="66">
        <f t="shared" si="29"/>
        <v>1.4280028698921974</v>
      </c>
      <c r="DJ175" s="45">
        <f t="shared" si="30"/>
        <v>3.5488626276346831</v>
      </c>
      <c r="DK175" s="45">
        <f t="shared" si="31"/>
        <v>0.92547132092809348</v>
      </c>
      <c r="DL175" s="93">
        <f t="shared" si="32"/>
        <v>9.0803932731367484E-2</v>
      </c>
      <c r="DM175" s="93">
        <f t="shared" si="33"/>
        <v>1.8036748281210151</v>
      </c>
    </row>
    <row r="176" spans="1:117" ht="21" customHeight="1" x14ac:dyDescent="0.35">
      <c r="A176" s="93">
        <v>71</v>
      </c>
      <c r="B176" s="93">
        <v>1</v>
      </c>
      <c r="C176" s="93" t="s">
        <v>1128</v>
      </c>
      <c r="D176" s="45" t="str">
        <f t="shared" si="23"/>
        <v>Pradipta et al (2019)</v>
      </c>
      <c r="E176" s="93" t="s">
        <v>1129</v>
      </c>
      <c r="F176" s="93" t="s">
        <v>882</v>
      </c>
      <c r="G176" s="93">
        <v>2019</v>
      </c>
      <c r="H176" s="93" t="s">
        <v>312</v>
      </c>
      <c r="I176" s="93">
        <v>13</v>
      </c>
      <c r="J176" s="93" t="s">
        <v>883</v>
      </c>
      <c r="K176" s="93" t="s">
        <v>95</v>
      </c>
      <c r="L176" s="93" t="s">
        <v>65</v>
      </c>
      <c r="M176" s="93" t="s">
        <v>96</v>
      </c>
      <c r="N176" s="93" t="s">
        <v>97</v>
      </c>
      <c r="O176" s="93" t="s">
        <v>1130</v>
      </c>
      <c r="P176" s="93" t="s">
        <v>129</v>
      </c>
      <c r="Q176" s="93" t="s">
        <v>779</v>
      </c>
      <c r="R176" s="93" t="s">
        <v>101</v>
      </c>
      <c r="S176" s="93">
        <v>999</v>
      </c>
      <c r="T176" s="93" t="s">
        <v>102</v>
      </c>
      <c r="U176" s="93" t="s">
        <v>102</v>
      </c>
      <c r="V176" s="93" t="s">
        <v>122</v>
      </c>
      <c r="W176" s="93" t="s">
        <v>122</v>
      </c>
      <c r="X176" s="93" t="s">
        <v>489</v>
      </c>
      <c r="Y176" s="93" t="s">
        <v>76</v>
      </c>
      <c r="AA176" s="93" t="s">
        <v>106</v>
      </c>
      <c r="AB176" s="93" t="s">
        <v>106</v>
      </c>
      <c r="AC176" s="93">
        <v>10</v>
      </c>
      <c r="AD176" s="93" t="s">
        <v>1092</v>
      </c>
      <c r="AE176" s="93">
        <v>5674</v>
      </c>
      <c r="AF176" s="93">
        <v>132</v>
      </c>
      <c r="AG176" s="93">
        <v>132</v>
      </c>
      <c r="AH176" s="93">
        <v>5542</v>
      </c>
      <c r="AI176" s="93">
        <v>5542</v>
      </c>
      <c r="AJ176" s="93" t="s">
        <v>1131</v>
      </c>
      <c r="AK176" s="93">
        <v>3</v>
      </c>
      <c r="AL176" s="93">
        <v>60</v>
      </c>
      <c r="AM176" s="93" t="s">
        <v>1132</v>
      </c>
      <c r="AN176" s="93">
        <v>5</v>
      </c>
      <c r="AO176" s="93">
        <v>107</v>
      </c>
      <c r="AQ176" s="93">
        <v>5</v>
      </c>
      <c r="AR176" s="93">
        <v>132</v>
      </c>
      <c r="AS176" s="93">
        <v>107</v>
      </c>
      <c r="AT176" s="93">
        <v>5435</v>
      </c>
      <c r="AU176" s="93">
        <f t="shared" si="24"/>
        <v>5567</v>
      </c>
      <c r="AV176" s="93" t="s">
        <v>58</v>
      </c>
      <c r="AW176" s="14">
        <f t="shared" si="25"/>
        <v>3.787878787878788E-2</v>
      </c>
      <c r="AX176" s="14">
        <f t="shared" si="26"/>
        <v>1.968721251149954E-2</v>
      </c>
      <c r="AY176" s="14">
        <f t="shared" si="27"/>
        <v>2.0118555775103287E-2</v>
      </c>
      <c r="AZ176" s="93">
        <f t="shared" si="28"/>
        <v>1</v>
      </c>
      <c r="BA176" s="93" t="s">
        <v>997</v>
      </c>
      <c r="BB176" s="93" t="s">
        <v>1133</v>
      </c>
      <c r="BC176" s="93" t="s">
        <v>911</v>
      </c>
      <c r="BD176" s="93" t="s">
        <v>1100</v>
      </c>
      <c r="BE176" s="93" t="s">
        <v>1100</v>
      </c>
      <c r="BF176" s="94" t="s">
        <v>129</v>
      </c>
      <c r="BG176" s="94" t="s">
        <v>1703</v>
      </c>
      <c r="BH176" s="93">
        <v>1</v>
      </c>
      <c r="BQ176" s="93">
        <v>2</v>
      </c>
      <c r="BR176" s="93">
        <v>0.8</v>
      </c>
      <c r="BS176" s="93">
        <v>4.99</v>
      </c>
      <c r="CW176" s="93" t="s">
        <v>308</v>
      </c>
      <c r="CX176" s="45" t="s">
        <v>82</v>
      </c>
      <c r="CZ176" s="45">
        <v>2</v>
      </c>
      <c r="DA176" s="66">
        <v>0.8</v>
      </c>
      <c r="DB176" s="66">
        <v>4.99</v>
      </c>
      <c r="DC176" s="69" t="s">
        <v>134</v>
      </c>
      <c r="DD176" s="69" t="s">
        <v>1086</v>
      </c>
      <c r="DE176" s="52">
        <f>SQRT(CZ176)</f>
        <v>1.4142135623730951</v>
      </c>
      <c r="DF176" s="52">
        <f>SQRT(DA176)</f>
        <v>0.89442719099991586</v>
      </c>
      <c r="DG176" s="52">
        <f>SQRT(DB176)</f>
        <v>2.2338307903688679</v>
      </c>
      <c r="DI176" s="66">
        <f t="shared" si="29"/>
        <v>0.51978637137317929</v>
      </c>
      <c r="DJ176" s="45">
        <f t="shared" si="30"/>
        <v>0.81961722799577275</v>
      </c>
      <c r="DK176" s="45">
        <f t="shared" si="31"/>
        <v>0.3465735902799727</v>
      </c>
      <c r="DL176" s="93">
        <f t="shared" si="32"/>
        <v>-0.11157177565710491</v>
      </c>
      <c r="DM176" s="93">
        <f t="shared" si="33"/>
        <v>0.80371795488171371</v>
      </c>
    </row>
    <row r="177" spans="1:117" ht="21" customHeight="1" x14ac:dyDescent="0.35">
      <c r="A177" s="93">
        <v>72</v>
      </c>
      <c r="B177" s="93">
        <v>1</v>
      </c>
      <c r="C177" s="93" t="s">
        <v>1128</v>
      </c>
      <c r="D177" s="45" t="str">
        <f t="shared" si="23"/>
        <v>Pradipta et al (2019)</v>
      </c>
      <c r="E177" s="93" t="s">
        <v>1134</v>
      </c>
      <c r="F177" s="93" t="s">
        <v>882</v>
      </c>
      <c r="G177" s="93">
        <v>2019</v>
      </c>
      <c r="H177" s="93" t="s">
        <v>312</v>
      </c>
      <c r="I177" s="93">
        <v>13</v>
      </c>
      <c r="J177" s="93" t="s">
        <v>883</v>
      </c>
      <c r="K177" s="93" t="s">
        <v>95</v>
      </c>
      <c r="L177" s="93" t="s">
        <v>65</v>
      </c>
      <c r="M177" s="93" t="s">
        <v>96</v>
      </c>
      <c r="N177" s="93" t="s">
        <v>97</v>
      </c>
      <c r="O177" s="93" t="s">
        <v>1135</v>
      </c>
      <c r="P177" s="93" t="s">
        <v>129</v>
      </c>
      <c r="Q177" s="93" t="s">
        <v>779</v>
      </c>
      <c r="R177" s="93" t="s">
        <v>101</v>
      </c>
      <c r="S177" s="93">
        <v>999</v>
      </c>
      <c r="T177" s="93" t="s">
        <v>102</v>
      </c>
      <c r="U177" s="93" t="s">
        <v>102</v>
      </c>
      <c r="V177" s="93" t="s">
        <v>122</v>
      </c>
      <c r="W177" s="93" t="s">
        <v>122</v>
      </c>
      <c r="X177" s="93" t="s">
        <v>489</v>
      </c>
      <c r="Y177" s="93" t="s">
        <v>76</v>
      </c>
      <c r="AA177" s="93" t="s">
        <v>106</v>
      </c>
      <c r="AB177" s="93" t="s">
        <v>106</v>
      </c>
      <c r="AC177" s="93">
        <v>10</v>
      </c>
      <c r="AD177" s="93" t="s">
        <v>1136</v>
      </c>
      <c r="AE177" s="93">
        <v>545</v>
      </c>
      <c r="AF177" s="93">
        <v>15</v>
      </c>
      <c r="AG177" s="93">
        <v>15</v>
      </c>
      <c r="AH177" s="93">
        <v>530</v>
      </c>
      <c r="AI177" s="93">
        <v>530</v>
      </c>
      <c r="AJ177" s="93" t="s">
        <v>1137</v>
      </c>
      <c r="AK177" s="93">
        <v>3</v>
      </c>
      <c r="AL177" s="93">
        <v>54</v>
      </c>
      <c r="AM177" s="93" t="s">
        <v>1138</v>
      </c>
      <c r="AN177" s="93">
        <v>0</v>
      </c>
      <c r="AO177" s="93">
        <v>6</v>
      </c>
      <c r="AQ177" s="93">
        <v>0.5</v>
      </c>
      <c r="AR177" s="93">
        <v>15</v>
      </c>
      <c r="AS177" s="93">
        <v>6</v>
      </c>
      <c r="AT177" s="93">
        <v>524</v>
      </c>
      <c r="AU177" s="93">
        <f t="shared" si="24"/>
        <v>539</v>
      </c>
      <c r="AV177" s="93" t="s">
        <v>91</v>
      </c>
      <c r="AW177" s="14">
        <f t="shared" si="25"/>
        <v>3.3333333333333333E-2</v>
      </c>
      <c r="AX177" s="14">
        <f t="shared" si="26"/>
        <v>1.1450381679389313E-2</v>
      </c>
      <c r="AY177" s="14">
        <f t="shared" si="27"/>
        <v>1.2059369202226345E-2</v>
      </c>
      <c r="AZ177" s="93">
        <f t="shared" si="28"/>
        <v>1</v>
      </c>
      <c r="BB177" s="93" t="s">
        <v>1139</v>
      </c>
      <c r="BC177" s="93" t="s">
        <v>911</v>
      </c>
      <c r="BD177" s="93" t="s">
        <v>1139</v>
      </c>
      <c r="BE177" s="93" t="s">
        <v>1100</v>
      </c>
      <c r="BF177" s="94" t="s">
        <v>129</v>
      </c>
      <c r="BG177" s="94" t="s">
        <v>1703</v>
      </c>
      <c r="BL177" s="93">
        <v>1</v>
      </c>
      <c r="CE177" s="96"/>
      <c r="CI177" s="13">
        <f>(AQ177/AR177)/(AS177/AT177)</f>
        <v>2.911111111111111</v>
      </c>
      <c r="CJ177" s="13">
        <f>EXP((LN(CI177))-(1.96*(SQRT((1/AQ177)+(1/AS177)-(1/AR177)-(1/(AT177))))))</f>
        <v>0.17025054464712344</v>
      </c>
      <c r="CK177" s="13">
        <f>EXP((LN(CI177))+(1.96*(SQRT((1/AQ177)+(1/(AR177)-(1/AS177)-(1/AT177))))))</f>
        <v>43.330260218637754</v>
      </c>
      <c r="CW177" s="93" t="s">
        <v>134</v>
      </c>
      <c r="CX177" s="93" t="s">
        <v>135</v>
      </c>
      <c r="CZ177" s="18">
        <v>2.911111111111111</v>
      </c>
      <c r="DA177" s="18">
        <v>0.17025054464712344</v>
      </c>
      <c r="DB177" s="18">
        <v>43.330260218637754</v>
      </c>
      <c r="DC177" s="69" t="s">
        <v>134</v>
      </c>
      <c r="DD177" s="69" t="s">
        <v>135</v>
      </c>
      <c r="DE177" s="19">
        <v>2.911111111111111</v>
      </c>
      <c r="DF177" s="19">
        <v>0.17025054464712344</v>
      </c>
      <c r="DG177" s="19">
        <v>43.330260218637754</v>
      </c>
      <c r="DI177" s="66">
        <f t="shared" si="29"/>
        <v>2.7408605664639873</v>
      </c>
      <c r="DJ177" s="45">
        <f t="shared" si="30"/>
        <v>40.419149107526643</v>
      </c>
      <c r="DK177" s="45">
        <f t="shared" si="31"/>
        <v>1.0685348334308318</v>
      </c>
      <c r="DL177" s="93">
        <f t="shared" si="32"/>
        <v>-1.7704841348555858</v>
      </c>
      <c r="DM177" s="93">
        <f t="shared" si="33"/>
        <v>3.7688512412412338</v>
      </c>
    </row>
    <row r="178" spans="1:117" ht="21" customHeight="1" x14ac:dyDescent="0.35">
      <c r="A178" s="93">
        <v>73</v>
      </c>
      <c r="B178" s="93">
        <v>1</v>
      </c>
      <c r="C178" s="93" t="s">
        <v>483</v>
      </c>
      <c r="D178" s="45" t="str">
        <f t="shared" si="23"/>
        <v>Ranzani et al (2020)</v>
      </c>
      <c r="E178" s="93" t="s">
        <v>484</v>
      </c>
      <c r="F178" s="93" t="s">
        <v>882</v>
      </c>
      <c r="G178" s="93">
        <v>2020</v>
      </c>
      <c r="H178" s="93" t="s">
        <v>485</v>
      </c>
      <c r="I178" s="93">
        <v>15</v>
      </c>
      <c r="J178" s="93" t="s">
        <v>883</v>
      </c>
      <c r="K178" s="93" t="s">
        <v>64</v>
      </c>
      <c r="L178" s="93" t="s">
        <v>65</v>
      </c>
      <c r="M178" s="93" t="s">
        <v>96</v>
      </c>
      <c r="N178" s="93" t="s">
        <v>97</v>
      </c>
      <c r="O178" s="93" t="s">
        <v>487</v>
      </c>
      <c r="P178" s="93" t="s">
        <v>129</v>
      </c>
      <c r="Q178" s="93" t="s">
        <v>488</v>
      </c>
      <c r="R178" s="93" t="s">
        <v>101</v>
      </c>
      <c r="S178" s="93">
        <v>999</v>
      </c>
      <c r="T178" s="93" t="s">
        <v>102</v>
      </c>
      <c r="U178" s="93" t="s">
        <v>102</v>
      </c>
      <c r="V178" s="93" t="s">
        <v>122</v>
      </c>
      <c r="W178" s="93" t="s">
        <v>122</v>
      </c>
      <c r="X178" s="93" t="s">
        <v>489</v>
      </c>
      <c r="Y178" s="93" t="s">
        <v>76</v>
      </c>
      <c r="AA178" s="93" t="s">
        <v>106</v>
      </c>
      <c r="AB178" s="93" t="s">
        <v>106</v>
      </c>
      <c r="AC178" s="93">
        <v>1</v>
      </c>
      <c r="AD178" s="93" t="s">
        <v>1030</v>
      </c>
      <c r="AE178" s="93">
        <v>15342</v>
      </c>
      <c r="AF178" s="93">
        <v>391</v>
      </c>
      <c r="AG178" s="93">
        <v>376</v>
      </c>
      <c r="AH178" s="93">
        <v>15110</v>
      </c>
      <c r="AI178" s="93">
        <v>14966</v>
      </c>
      <c r="AJ178" s="93" t="s">
        <v>1031</v>
      </c>
      <c r="AK178" s="93">
        <v>3</v>
      </c>
      <c r="AL178" s="93">
        <v>70.5</v>
      </c>
      <c r="AM178" s="93" t="s">
        <v>1032</v>
      </c>
      <c r="AN178" s="93" t="s">
        <v>1033</v>
      </c>
      <c r="AO178" s="93" t="s">
        <v>1034</v>
      </c>
      <c r="AU178" s="93">
        <f t="shared" si="24"/>
        <v>0</v>
      </c>
      <c r="AV178" s="93" t="s">
        <v>113</v>
      </c>
      <c r="AW178" s="14" t="e">
        <f t="shared" si="25"/>
        <v>#DIV/0!</v>
      </c>
      <c r="AX178" s="14" t="e">
        <f t="shared" si="26"/>
        <v>#DIV/0!</v>
      </c>
      <c r="AY178" s="14" t="e">
        <f t="shared" si="27"/>
        <v>#DIV/0!</v>
      </c>
      <c r="AZ178" s="93" t="e">
        <f t="shared" si="28"/>
        <v>#DIV/0!</v>
      </c>
      <c r="BA178" s="93" t="s">
        <v>923</v>
      </c>
      <c r="BB178" s="93" t="s">
        <v>911</v>
      </c>
      <c r="BC178" s="93" t="s">
        <v>1035</v>
      </c>
      <c r="BD178" s="93" t="s">
        <v>1036</v>
      </c>
      <c r="BE178" s="93" t="s">
        <v>1207</v>
      </c>
      <c r="BF178" s="94" t="s">
        <v>1207</v>
      </c>
      <c r="BG178" s="94" t="s">
        <v>1697</v>
      </c>
      <c r="BK178" s="93">
        <v>1</v>
      </c>
      <c r="CE178" s="97" t="s">
        <v>1038</v>
      </c>
      <c r="CF178" s="95">
        <v>1.59</v>
      </c>
      <c r="CG178" s="93">
        <v>0.83</v>
      </c>
      <c r="CH178" s="93">
        <v>3.06</v>
      </c>
      <c r="CW178" s="93" t="s">
        <v>81</v>
      </c>
      <c r="CX178" s="45" t="s">
        <v>82</v>
      </c>
      <c r="CY178" s="98" t="s">
        <v>1038</v>
      </c>
      <c r="CZ178" s="99">
        <v>1.59</v>
      </c>
      <c r="DA178" s="66">
        <v>0.83</v>
      </c>
      <c r="DB178" s="66">
        <v>3.06</v>
      </c>
      <c r="DC178" s="69" t="s">
        <v>84</v>
      </c>
      <c r="DD178" s="69" t="s">
        <v>1239</v>
      </c>
      <c r="DE178" s="52">
        <f t="shared" ref="DE178:DG184" si="35">(1-0.5^(SQRT(CZ178)))/(1-0.5^(SQRT(1/CZ178)))</f>
        <v>1.3780134761953022</v>
      </c>
      <c r="DF178" s="52">
        <f t="shared" si="35"/>
        <v>0.87888409533218403</v>
      </c>
      <c r="DG178" s="52">
        <f t="shared" si="35"/>
        <v>2.147431323867306</v>
      </c>
      <c r="DI178" s="66">
        <f t="shared" si="29"/>
        <v>0.4991293808631182</v>
      </c>
      <c r="DJ178" s="45">
        <f t="shared" si="30"/>
        <v>0.76941784767200372</v>
      </c>
      <c r="DK178" s="45">
        <f t="shared" si="31"/>
        <v>0.32064295207579718</v>
      </c>
      <c r="DL178" s="93">
        <f t="shared" si="32"/>
        <v>-0.12910224968156139</v>
      </c>
      <c r="DM178" s="93">
        <f t="shared" si="33"/>
        <v>0.76427239479206655</v>
      </c>
    </row>
    <row r="179" spans="1:117" ht="21" customHeight="1" x14ac:dyDescent="0.35">
      <c r="A179" s="93">
        <v>73</v>
      </c>
      <c r="B179" s="93">
        <v>2</v>
      </c>
      <c r="C179" s="93" t="s">
        <v>483</v>
      </c>
      <c r="D179" s="45" t="str">
        <f t="shared" si="23"/>
        <v>Ranzani et al (2020)</v>
      </c>
      <c r="E179" s="93" t="s">
        <v>484</v>
      </c>
      <c r="F179" s="93" t="s">
        <v>882</v>
      </c>
      <c r="G179" s="93">
        <v>2020</v>
      </c>
      <c r="H179" s="93" t="s">
        <v>485</v>
      </c>
      <c r="I179" s="93">
        <v>15</v>
      </c>
      <c r="J179" s="93" t="s">
        <v>883</v>
      </c>
      <c r="K179" s="93" t="s">
        <v>64</v>
      </c>
      <c r="L179" s="93" t="s">
        <v>65</v>
      </c>
      <c r="M179" s="93" t="s">
        <v>96</v>
      </c>
      <c r="N179" s="93" t="s">
        <v>97</v>
      </c>
      <c r="O179" s="93" t="s">
        <v>487</v>
      </c>
      <c r="P179" s="93" t="s">
        <v>129</v>
      </c>
      <c r="Q179" s="93" t="s">
        <v>488</v>
      </c>
      <c r="R179" s="93" t="s">
        <v>101</v>
      </c>
      <c r="S179" s="93">
        <v>999</v>
      </c>
      <c r="T179" s="93" t="s">
        <v>102</v>
      </c>
      <c r="U179" s="93" t="s">
        <v>102</v>
      </c>
      <c r="V179" s="93" t="s">
        <v>122</v>
      </c>
      <c r="W179" s="93" t="s">
        <v>122</v>
      </c>
      <c r="X179" s="93" t="s">
        <v>489</v>
      </c>
      <c r="Y179" s="93" t="s">
        <v>76</v>
      </c>
      <c r="AA179" s="93" t="s">
        <v>106</v>
      </c>
      <c r="AB179" s="93" t="s">
        <v>106</v>
      </c>
      <c r="AC179" s="93">
        <v>1</v>
      </c>
      <c r="AD179" s="93" t="s">
        <v>1030</v>
      </c>
      <c r="AE179" s="93">
        <v>15342</v>
      </c>
      <c r="AF179" s="93">
        <v>391</v>
      </c>
      <c r="AG179" s="93">
        <v>376</v>
      </c>
      <c r="AH179" s="93">
        <v>15110</v>
      </c>
      <c r="AI179" s="93">
        <v>14966</v>
      </c>
      <c r="AJ179" s="93" t="s">
        <v>1031</v>
      </c>
      <c r="AK179" s="93">
        <v>3</v>
      </c>
      <c r="AL179" s="93">
        <v>70.5</v>
      </c>
      <c r="AM179" s="93" t="s">
        <v>1032</v>
      </c>
      <c r="AN179" s="93" t="s">
        <v>1033</v>
      </c>
      <c r="AO179" s="93" t="s">
        <v>1034</v>
      </c>
      <c r="AU179" s="93">
        <f t="shared" si="24"/>
        <v>0</v>
      </c>
      <c r="AV179" s="93" t="s">
        <v>113</v>
      </c>
      <c r="AW179" s="14" t="e">
        <f t="shared" si="25"/>
        <v>#DIV/0!</v>
      </c>
      <c r="AX179" s="14" t="e">
        <f t="shared" si="26"/>
        <v>#DIV/0!</v>
      </c>
      <c r="AY179" s="14" t="e">
        <f t="shared" si="27"/>
        <v>#DIV/0!</v>
      </c>
      <c r="AZ179" s="93" t="e">
        <f t="shared" si="28"/>
        <v>#DIV/0!</v>
      </c>
      <c r="BA179" s="93" t="s">
        <v>923</v>
      </c>
      <c r="BB179" s="93" t="s">
        <v>911</v>
      </c>
      <c r="BC179" s="93" t="s">
        <v>1035</v>
      </c>
      <c r="BD179" s="93" t="s">
        <v>1036</v>
      </c>
      <c r="BE179" s="93" t="s">
        <v>1338</v>
      </c>
      <c r="BF179" s="94" t="s">
        <v>1338</v>
      </c>
      <c r="BG179" s="94" t="s">
        <v>1331</v>
      </c>
      <c r="BK179" s="93">
        <v>1</v>
      </c>
      <c r="CE179" s="97" t="s">
        <v>1038</v>
      </c>
      <c r="CF179" s="95">
        <v>2.36</v>
      </c>
      <c r="CG179" s="93">
        <v>1.48</v>
      </c>
      <c r="CH179" s="93">
        <v>3.74</v>
      </c>
      <c r="CW179" s="93" t="s">
        <v>81</v>
      </c>
      <c r="CX179" s="45" t="s">
        <v>82</v>
      </c>
      <c r="CY179" s="98" t="s">
        <v>1038</v>
      </c>
      <c r="CZ179" s="99">
        <v>2.36</v>
      </c>
      <c r="DA179" s="66">
        <v>1.48</v>
      </c>
      <c r="DB179" s="66">
        <v>3.74</v>
      </c>
      <c r="DC179" s="69" t="s">
        <v>84</v>
      </c>
      <c r="DD179" s="69" t="s">
        <v>1342</v>
      </c>
      <c r="DE179" s="52">
        <f t="shared" si="35"/>
        <v>1.8043188156768415</v>
      </c>
      <c r="DF179" s="52">
        <f t="shared" si="35"/>
        <v>1.3116204008801691</v>
      </c>
      <c r="DG179" s="52">
        <f t="shared" si="35"/>
        <v>2.4509767339004984</v>
      </c>
      <c r="DI179" s="66">
        <f t="shared" si="29"/>
        <v>0.49269841479667242</v>
      </c>
      <c r="DJ179" s="45">
        <f t="shared" si="30"/>
        <v>0.64665791822365692</v>
      </c>
      <c r="DK179" s="45">
        <f t="shared" si="31"/>
        <v>0.59018313311963155</v>
      </c>
      <c r="DL179" s="93">
        <f t="shared" si="32"/>
        <v>0.27126332006087145</v>
      </c>
      <c r="DM179" s="93">
        <f t="shared" si="33"/>
        <v>0.89648661200826485</v>
      </c>
    </row>
    <row r="180" spans="1:117" ht="21" customHeight="1" x14ac:dyDescent="0.35">
      <c r="A180" s="93">
        <v>73</v>
      </c>
      <c r="B180" s="93">
        <v>5</v>
      </c>
      <c r="C180" s="93" t="s">
        <v>483</v>
      </c>
      <c r="D180" s="45" t="str">
        <f t="shared" si="23"/>
        <v>Ranzani et al (2020)</v>
      </c>
      <c r="E180" s="93" t="s">
        <v>484</v>
      </c>
      <c r="F180" s="93" t="s">
        <v>882</v>
      </c>
      <c r="G180" s="93">
        <v>2020</v>
      </c>
      <c r="H180" s="93" t="s">
        <v>485</v>
      </c>
      <c r="I180" s="93">
        <v>15</v>
      </c>
      <c r="J180" s="93" t="s">
        <v>883</v>
      </c>
      <c r="K180" s="93" t="s">
        <v>64</v>
      </c>
      <c r="L180" s="93" t="s">
        <v>65</v>
      </c>
      <c r="M180" s="93" t="s">
        <v>96</v>
      </c>
      <c r="N180" s="93" t="s">
        <v>97</v>
      </c>
      <c r="O180" s="93" t="s">
        <v>487</v>
      </c>
      <c r="P180" s="93" t="s">
        <v>129</v>
      </c>
      <c r="Q180" s="93" t="s">
        <v>488</v>
      </c>
      <c r="R180" s="93" t="s">
        <v>101</v>
      </c>
      <c r="S180" s="93">
        <v>999</v>
      </c>
      <c r="T180" s="93" t="s">
        <v>102</v>
      </c>
      <c r="U180" s="93" t="s">
        <v>102</v>
      </c>
      <c r="V180" s="93" t="s">
        <v>122</v>
      </c>
      <c r="W180" s="93" t="s">
        <v>122</v>
      </c>
      <c r="X180" s="93" t="s">
        <v>489</v>
      </c>
      <c r="Y180" s="93" t="s">
        <v>76</v>
      </c>
      <c r="AA180" s="93" t="s">
        <v>106</v>
      </c>
      <c r="AB180" s="93" t="s">
        <v>106</v>
      </c>
      <c r="AC180" s="93">
        <v>1</v>
      </c>
      <c r="AD180" s="93" t="s">
        <v>1030</v>
      </c>
      <c r="AE180" s="93">
        <v>15342</v>
      </c>
      <c r="AF180" s="93">
        <v>391</v>
      </c>
      <c r="AG180" s="93">
        <v>376</v>
      </c>
      <c r="AH180" s="93">
        <v>15110</v>
      </c>
      <c r="AI180" s="93">
        <v>14966</v>
      </c>
      <c r="AJ180" s="93" t="s">
        <v>1031</v>
      </c>
      <c r="AK180" s="93">
        <v>3</v>
      </c>
      <c r="AL180" s="93">
        <v>70.5</v>
      </c>
      <c r="AM180" s="93" t="s">
        <v>1032</v>
      </c>
      <c r="AN180" s="93" t="s">
        <v>1033</v>
      </c>
      <c r="AO180" s="93" t="s">
        <v>1034</v>
      </c>
      <c r="AU180" s="93">
        <f t="shared" si="24"/>
        <v>0</v>
      </c>
      <c r="AV180" s="93" t="s">
        <v>113</v>
      </c>
      <c r="AW180" s="14" t="e">
        <f t="shared" si="25"/>
        <v>#DIV/0!</v>
      </c>
      <c r="AX180" s="14" t="e">
        <f t="shared" si="26"/>
        <v>#DIV/0!</v>
      </c>
      <c r="AY180" s="14" t="e">
        <f t="shared" si="27"/>
        <v>#DIV/0!</v>
      </c>
      <c r="AZ180" s="93" t="e">
        <f t="shared" si="28"/>
        <v>#DIV/0!</v>
      </c>
      <c r="BA180" s="93" t="s">
        <v>923</v>
      </c>
      <c r="BB180" s="93" t="s">
        <v>911</v>
      </c>
      <c r="BC180" s="93" t="s">
        <v>1035</v>
      </c>
      <c r="BD180" s="93" t="s">
        <v>1036</v>
      </c>
      <c r="BE180" s="93" t="s">
        <v>1037</v>
      </c>
      <c r="BG180" s="94" t="s">
        <v>1703</v>
      </c>
      <c r="BK180" s="93">
        <v>1</v>
      </c>
      <c r="CE180" s="97" t="s">
        <v>1038</v>
      </c>
      <c r="CF180" s="95">
        <v>1.49</v>
      </c>
      <c r="CG180" s="93">
        <v>1.1399999999999999</v>
      </c>
      <c r="CH180" s="93">
        <v>1.96</v>
      </c>
      <c r="CW180" s="93" t="s">
        <v>81</v>
      </c>
      <c r="CX180" s="45" t="s">
        <v>82</v>
      </c>
      <c r="CY180" s="98" t="s">
        <v>1038</v>
      </c>
      <c r="CZ180" s="99">
        <v>1.49</v>
      </c>
      <c r="DA180" s="66">
        <v>1.1399999999999999</v>
      </c>
      <c r="DB180" s="66">
        <v>1.96</v>
      </c>
      <c r="DC180" s="69" t="s">
        <v>84</v>
      </c>
      <c r="DD180" s="69" t="s">
        <v>1039</v>
      </c>
      <c r="DE180" s="52">
        <f t="shared" si="35"/>
        <v>1.31772385473985</v>
      </c>
      <c r="DF180" s="52">
        <f t="shared" si="35"/>
        <v>1.095054279907181</v>
      </c>
      <c r="DG180" s="52">
        <f t="shared" si="35"/>
        <v>1.5904781478343728</v>
      </c>
      <c r="DI180" s="66">
        <f t="shared" si="29"/>
        <v>0.22266957483266903</v>
      </c>
      <c r="DJ180" s="45">
        <f t="shared" si="30"/>
        <v>0.27275429309452282</v>
      </c>
      <c r="DK180" s="45">
        <f t="shared" si="31"/>
        <v>0.27590589572147717</v>
      </c>
      <c r="DL180" s="93">
        <f t="shared" si="32"/>
        <v>9.0803932731367484E-2</v>
      </c>
      <c r="DM180" s="93">
        <f t="shared" si="33"/>
        <v>0.46403469293278071</v>
      </c>
    </row>
    <row r="181" spans="1:117" ht="21" customHeight="1" x14ac:dyDescent="0.35">
      <c r="A181" s="93">
        <v>73</v>
      </c>
      <c r="B181" s="93">
        <v>3</v>
      </c>
      <c r="C181" s="93" t="s">
        <v>483</v>
      </c>
      <c r="D181" s="45" t="str">
        <f t="shared" si="23"/>
        <v>Ranzani et al (2020)</v>
      </c>
      <c r="E181" s="93" t="s">
        <v>484</v>
      </c>
      <c r="F181" s="93" t="s">
        <v>882</v>
      </c>
      <c r="G181" s="93">
        <v>2020</v>
      </c>
      <c r="H181" s="93" t="s">
        <v>485</v>
      </c>
      <c r="I181" s="93">
        <v>15</v>
      </c>
      <c r="J181" s="93" t="s">
        <v>883</v>
      </c>
      <c r="K181" s="93" t="s">
        <v>64</v>
      </c>
      <c r="L181" s="93" t="s">
        <v>65</v>
      </c>
      <c r="M181" s="93" t="s">
        <v>96</v>
      </c>
      <c r="N181" s="93" t="s">
        <v>97</v>
      </c>
      <c r="O181" s="93" t="s">
        <v>487</v>
      </c>
      <c r="P181" s="93" t="s">
        <v>129</v>
      </c>
      <c r="Q181" s="93" t="s">
        <v>488</v>
      </c>
      <c r="R181" s="93" t="s">
        <v>101</v>
      </c>
      <c r="S181" s="93">
        <v>999</v>
      </c>
      <c r="T181" s="93" t="s">
        <v>102</v>
      </c>
      <c r="U181" s="93" t="s">
        <v>102</v>
      </c>
      <c r="V181" s="93" t="s">
        <v>122</v>
      </c>
      <c r="W181" s="93" t="s">
        <v>122</v>
      </c>
      <c r="X181" s="93" t="s">
        <v>489</v>
      </c>
      <c r="Y181" s="93" t="s">
        <v>76</v>
      </c>
      <c r="AA181" s="93" t="s">
        <v>106</v>
      </c>
      <c r="AB181" s="93" t="s">
        <v>106</v>
      </c>
      <c r="AC181" s="93">
        <v>1</v>
      </c>
      <c r="AD181" s="93" t="s">
        <v>1030</v>
      </c>
      <c r="AE181" s="93">
        <v>15342</v>
      </c>
      <c r="AF181" s="93">
        <v>391</v>
      </c>
      <c r="AG181" s="93">
        <v>376</v>
      </c>
      <c r="AH181" s="93">
        <v>15110</v>
      </c>
      <c r="AI181" s="93">
        <v>14966</v>
      </c>
      <c r="AJ181" s="93" t="s">
        <v>1031</v>
      </c>
      <c r="AK181" s="93">
        <v>3</v>
      </c>
      <c r="AL181" s="93">
        <v>70.5</v>
      </c>
      <c r="AM181" s="93" t="s">
        <v>1032</v>
      </c>
      <c r="AN181" s="93" t="s">
        <v>1033</v>
      </c>
      <c r="AO181" s="93" t="s">
        <v>1034</v>
      </c>
      <c r="AU181" s="93">
        <f t="shared" si="24"/>
        <v>0</v>
      </c>
      <c r="AV181" s="93" t="s">
        <v>113</v>
      </c>
      <c r="AW181" s="14" t="e">
        <f t="shared" si="25"/>
        <v>#DIV/0!</v>
      </c>
      <c r="AX181" s="14" t="e">
        <f t="shared" si="26"/>
        <v>#DIV/0!</v>
      </c>
      <c r="AY181" s="14" t="e">
        <f t="shared" si="27"/>
        <v>#DIV/0!</v>
      </c>
      <c r="AZ181" s="93" t="e">
        <f t="shared" si="28"/>
        <v>#DIV/0!</v>
      </c>
      <c r="BA181" s="93" t="s">
        <v>923</v>
      </c>
      <c r="BB181" s="93" t="s">
        <v>911</v>
      </c>
      <c r="BC181" s="93" t="s">
        <v>1035</v>
      </c>
      <c r="BD181" s="93" t="s">
        <v>1036</v>
      </c>
      <c r="BE181" s="93" t="s">
        <v>1465</v>
      </c>
      <c r="BG181" s="94" t="s">
        <v>1361</v>
      </c>
      <c r="BK181" s="93">
        <v>1</v>
      </c>
      <c r="CE181" s="97" t="s">
        <v>1038</v>
      </c>
      <c r="CF181" s="95">
        <v>0.63</v>
      </c>
      <c r="CG181" s="93" t="s">
        <v>1466</v>
      </c>
      <c r="CH181" s="93">
        <v>1.72</v>
      </c>
      <c r="CW181" s="93" t="s">
        <v>81</v>
      </c>
      <c r="CX181" s="45" t="s">
        <v>82</v>
      </c>
      <c r="CY181" s="98" t="s">
        <v>1038</v>
      </c>
      <c r="CZ181" s="99">
        <v>0.63</v>
      </c>
      <c r="DA181" s="66">
        <v>0.23</v>
      </c>
      <c r="DB181" s="66">
        <v>1.72</v>
      </c>
      <c r="DC181" s="69" t="s">
        <v>84</v>
      </c>
      <c r="DD181" s="69" t="s">
        <v>1467</v>
      </c>
      <c r="DE181" s="52">
        <f t="shared" si="35"/>
        <v>0.72653089852352293</v>
      </c>
      <c r="DF181" s="52">
        <f t="shared" si="35"/>
        <v>0.3700183715703832</v>
      </c>
      <c r="DG181" s="52">
        <f t="shared" si="35"/>
        <v>1.4544730579447851</v>
      </c>
      <c r="DI181" s="66">
        <f t="shared" si="29"/>
        <v>0.35651252695313973</v>
      </c>
      <c r="DJ181" s="45">
        <f t="shared" si="30"/>
        <v>0.72794215942126217</v>
      </c>
      <c r="DK181" s="45">
        <f t="shared" si="31"/>
        <v>-0.31947426621753344</v>
      </c>
      <c r="DL181" s="93">
        <f t="shared" si="32"/>
        <v>-0.9942026216836034</v>
      </c>
      <c r="DM181" s="93">
        <f t="shared" si="33"/>
        <v>0.37464367553975036</v>
      </c>
    </row>
    <row r="182" spans="1:117" ht="21" customHeight="1" x14ac:dyDescent="0.35">
      <c r="A182" s="93">
        <v>73</v>
      </c>
      <c r="B182" s="93">
        <v>6</v>
      </c>
      <c r="C182" s="93" t="s">
        <v>483</v>
      </c>
      <c r="D182" s="45" t="str">
        <f t="shared" si="23"/>
        <v>Ranzani et al (2020)</v>
      </c>
      <c r="E182" s="93" t="s">
        <v>484</v>
      </c>
      <c r="F182" s="93" t="s">
        <v>882</v>
      </c>
      <c r="G182" s="93">
        <v>2020</v>
      </c>
      <c r="H182" s="93" t="s">
        <v>485</v>
      </c>
      <c r="I182" s="93">
        <v>15</v>
      </c>
      <c r="J182" s="93" t="s">
        <v>883</v>
      </c>
      <c r="K182" s="93" t="s">
        <v>64</v>
      </c>
      <c r="L182" s="93" t="s">
        <v>65</v>
      </c>
      <c r="M182" s="93" t="s">
        <v>96</v>
      </c>
      <c r="N182" s="93" t="s">
        <v>97</v>
      </c>
      <c r="O182" s="93" t="s">
        <v>487</v>
      </c>
      <c r="P182" s="93" t="s">
        <v>129</v>
      </c>
      <c r="Q182" s="93" t="s">
        <v>488</v>
      </c>
      <c r="R182" s="93" t="s">
        <v>101</v>
      </c>
      <c r="S182" s="93">
        <v>999</v>
      </c>
      <c r="T182" s="93" t="s">
        <v>102</v>
      </c>
      <c r="U182" s="93" t="s">
        <v>102</v>
      </c>
      <c r="V182" s="93" t="s">
        <v>122</v>
      </c>
      <c r="W182" s="93" t="s">
        <v>122</v>
      </c>
      <c r="X182" s="93" t="s">
        <v>489</v>
      </c>
      <c r="Y182" s="93" t="s">
        <v>76</v>
      </c>
      <c r="AA182" s="93" t="s">
        <v>106</v>
      </c>
      <c r="AB182" s="93" t="s">
        <v>106</v>
      </c>
      <c r="AC182" s="93">
        <v>1</v>
      </c>
      <c r="AD182" s="93" t="s">
        <v>1030</v>
      </c>
      <c r="AE182" s="93">
        <v>15342</v>
      </c>
      <c r="AF182" s="93">
        <v>391</v>
      </c>
      <c r="AG182" s="93">
        <v>376</v>
      </c>
      <c r="AH182" s="93">
        <v>15110</v>
      </c>
      <c r="AI182" s="93">
        <v>14966</v>
      </c>
      <c r="AJ182" s="93" t="s">
        <v>1031</v>
      </c>
      <c r="AK182" s="93">
        <v>3</v>
      </c>
      <c r="AL182" s="93">
        <v>70.5</v>
      </c>
      <c r="AM182" s="93" t="s">
        <v>1032</v>
      </c>
      <c r="AN182" s="93" t="s">
        <v>1033</v>
      </c>
      <c r="AO182" s="93" t="s">
        <v>1034</v>
      </c>
      <c r="AU182" s="93">
        <f t="shared" si="24"/>
        <v>0</v>
      </c>
      <c r="AV182" s="93" t="s">
        <v>113</v>
      </c>
      <c r="AW182" s="14" t="e">
        <f t="shared" si="25"/>
        <v>#DIV/0!</v>
      </c>
      <c r="AX182" s="14" t="e">
        <f t="shared" si="26"/>
        <v>#DIV/0!</v>
      </c>
      <c r="AY182" s="14" t="e">
        <f t="shared" si="27"/>
        <v>#DIV/0!</v>
      </c>
      <c r="AZ182" s="93" t="e">
        <f t="shared" si="28"/>
        <v>#DIV/0!</v>
      </c>
      <c r="BA182" s="93" t="s">
        <v>923</v>
      </c>
      <c r="BB182" s="93" t="s">
        <v>911</v>
      </c>
      <c r="BC182" s="93" t="s">
        <v>1035</v>
      </c>
      <c r="BD182" s="93" t="s">
        <v>1036</v>
      </c>
      <c r="BE182" s="93" t="s">
        <v>1600</v>
      </c>
      <c r="BG182" s="94" t="s">
        <v>1574</v>
      </c>
      <c r="BK182" s="93">
        <v>1</v>
      </c>
      <c r="CE182" s="97" t="s">
        <v>1038</v>
      </c>
      <c r="CF182" s="95">
        <v>0.57999999999999996</v>
      </c>
      <c r="CG182" s="93">
        <v>0.21</v>
      </c>
      <c r="CH182" s="93">
        <v>1.56</v>
      </c>
      <c r="CW182" s="93" t="s">
        <v>81</v>
      </c>
      <c r="CX182" s="45" t="s">
        <v>82</v>
      </c>
      <c r="CY182" s="98" t="s">
        <v>1038</v>
      </c>
      <c r="CZ182" s="99">
        <v>0.57999999999999996</v>
      </c>
      <c r="DA182" s="66">
        <v>0.21</v>
      </c>
      <c r="DB182" s="66">
        <v>1.56</v>
      </c>
      <c r="DC182" s="69" t="s">
        <v>84</v>
      </c>
      <c r="DD182" s="69" t="s">
        <v>1601</v>
      </c>
      <c r="DE182" s="52">
        <f t="shared" si="35"/>
        <v>0.68640162566158325</v>
      </c>
      <c r="DF182" s="52">
        <f t="shared" si="35"/>
        <v>0.34904462550983001</v>
      </c>
      <c r="DG182" s="52">
        <f t="shared" si="35"/>
        <v>1.3600661425959493</v>
      </c>
      <c r="DI182" s="66">
        <f t="shared" si="29"/>
        <v>0.33735700015175324</v>
      </c>
      <c r="DJ182" s="45">
        <f t="shared" si="30"/>
        <v>0.67366451693436602</v>
      </c>
      <c r="DK182" s="45">
        <f t="shared" si="31"/>
        <v>-0.37629236242310166</v>
      </c>
      <c r="DL182" s="93">
        <f t="shared" si="32"/>
        <v>-1.0525554981636274</v>
      </c>
      <c r="DM182" s="93">
        <f t="shared" si="33"/>
        <v>0.30753333282708067</v>
      </c>
    </row>
    <row r="183" spans="1:117" ht="21" customHeight="1" x14ac:dyDescent="0.35">
      <c r="A183" s="93">
        <v>73</v>
      </c>
      <c r="B183" s="93">
        <v>4</v>
      </c>
      <c r="C183" s="93" t="s">
        <v>483</v>
      </c>
      <c r="D183" s="45" t="str">
        <f t="shared" si="23"/>
        <v>Ranzani et al (2020)</v>
      </c>
      <c r="E183" s="93" t="s">
        <v>484</v>
      </c>
      <c r="F183" s="93" t="s">
        <v>882</v>
      </c>
      <c r="G183" s="93">
        <v>2020</v>
      </c>
      <c r="H183" s="93" t="s">
        <v>485</v>
      </c>
      <c r="I183" s="93">
        <v>15</v>
      </c>
      <c r="J183" s="93" t="s">
        <v>883</v>
      </c>
      <c r="K183" s="93" t="s">
        <v>64</v>
      </c>
      <c r="L183" s="93" t="s">
        <v>65</v>
      </c>
      <c r="M183" s="93" t="s">
        <v>96</v>
      </c>
      <c r="N183" s="93" t="s">
        <v>97</v>
      </c>
      <c r="O183" s="93" t="s">
        <v>487</v>
      </c>
      <c r="P183" s="93" t="s">
        <v>129</v>
      </c>
      <c r="Q183" s="93" t="s">
        <v>488</v>
      </c>
      <c r="R183" s="93" t="s">
        <v>101</v>
      </c>
      <c r="S183" s="93">
        <v>999</v>
      </c>
      <c r="T183" s="93" t="s">
        <v>102</v>
      </c>
      <c r="U183" s="93" t="s">
        <v>102</v>
      </c>
      <c r="V183" s="93" t="s">
        <v>122</v>
      </c>
      <c r="W183" s="93" t="s">
        <v>122</v>
      </c>
      <c r="X183" s="93" t="s">
        <v>489</v>
      </c>
      <c r="Y183" s="93" t="s">
        <v>76</v>
      </c>
      <c r="AA183" s="93" t="s">
        <v>106</v>
      </c>
      <c r="AB183" s="93" t="s">
        <v>106</v>
      </c>
      <c r="AC183" s="93">
        <v>1</v>
      </c>
      <c r="AD183" s="93" t="s">
        <v>1030</v>
      </c>
      <c r="AE183" s="93">
        <v>15342</v>
      </c>
      <c r="AF183" s="93">
        <v>391</v>
      </c>
      <c r="AG183" s="93">
        <v>376</v>
      </c>
      <c r="AH183" s="93">
        <v>15110</v>
      </c>
      <c r="AI183" s="93">
        <v>14966</v>
      </c>
      <c r="AJ183" s="93" t="s">
        <v>1031</v>
      </c>
      <c r="AK183" s="93">
        <v>3</v>
      </c>
      <c r="AL183" s="93">
        <v>70.5</v>
      </c>
      <c r="AM183" s="93" t="s">
        <v>1032</v>
      </c>
      <c r="AN183" s="93" t="s">
        <v>1033</v>
      </c>
      <c r="AO183" s="93" t="s">
        <v>1034</v>
      </c>
      <c r="AU183" s="93">
        <f t="shared" si="24"/>
        <v>0</v>
      </c>
      <c r="AV183" s="93" t="s">
        <v>113</v>
      </c>
      <c r="AW183" s="14" t="e">
        <f t="shared" si="25"/>
        <v>#DIV/0!</v>
      </c>
      <c r="AX183" s="14" t="e">
        <f t="shared" si="26"/>
        <v>#DIV/0!</v>
      </c>
      <c r="AY183" s="14" t="e">
        <f t="shared" si="27"/>
        <v>#DIV/0!</v>
      </c>
      <c r="AZ183" s="93" t="e">
        <f t="shared" si="28"/>
        <v>#DIV/0!</v>
      </c>
      <c r="BA183" s="93" t="s">
        <v>923</v>
      </c>
      <c r="BB183" s="93" t="s">
        <v>911</v>
      </c>
      <c r="BC183" s="93" t="s">
        <v>1035</v>
      </c>
      <c r="BD183" s="93" t="s">
        <v>1036</v>
      </c>
      <c r="BE183" s="93" t="s">
        <v>1631</v>
      </c>
      <c r="BG183" s="94" t="s">
        <v>1702</v>
      </c>
      <c r="BK183" s="93">
        <v>1</v>
      </c>
      <c r="CE183" s="97" t="s">
        <v>1038</v>
      </c>
      <c r="CF183" s="95">
        <v>1.73</v>
      </c>
      <c r="CG183" s="93">
        <v>0.69</v>
      </c>
      <c r="CH183" s="93">
        <v>4.37</v>
      </c>
      <c r="CW183" s="93" t="s">
        <v>81</v>
      </c>
      <c r="CX183" s="45" t="s">
        <v>82</v>
      </c>
      <c r="CY183" s="98" t="s">
        <v>1038</v>
      </c>
      <c r="CZ183" s="99">
        <v>1.73</v>
      </c>
      <c r="DA183" s="66">
        <v>0.69</v>
      </c>
      <c r="DB183" s="66">
        <v>4.37</v>
      </c>
      <c r="DC183" s="69" t="s">
        <v>84</v>
      </c>
      <c r="DD183" s="69" t="s">
        <v>1632</v>
      </c>
      <c r="DE183" s="52">
        <f t="shared" si="35"/>
        <v>1.4602694718684501</v>
      </c>
      <c r="DF183" s="52">
        <f t="shared" si="35"/>
        <v>0.77352673913709025</v>
      </c>
      <c r="DG183" s="52">
        <f t="shared" si="35"/>
        <v>2.7114389333421913</v>
      </c>
      <c r="DI183" s="66">
        <f t="shared" si="29"/>
        <v>0.68674273273135988</v>
      </c>
      <c r="DJ183" s="45">
        <f t="shared" si="30"/>
        <v>1.2511694614737412</v>
      </c>
      <c r="DK183" s="45">
        <f t="shared" si="31"/>
        <v>0.37862098846225112</v>
      </c>
      <c r="DL183" s="93">
        <f t="shared" si="32"/>
        <v>-0.2567950405463556</v>
      </c>
      <c r="DM183" s="93">
        <f t="shared" si="33"/>
        <v>0.99747946568899448</v>
      </c>
    </row>
    <row r="184" spans="1:117" ht="21" customHeight="1" x14ac:dyDescent="0.35">
      <c r="A184" s="93">
        <v>76</v>
      </c>
      <c r="B184" s="93">
        <v>1</v>
      </c>
      <c r="C184" s="93" t="s">
        <v>452</v>
      </c>
      <c r="D184" s="45" t="str">
        <f t="shared" si="23"/>
        <v>Richard et al (2021)</v>
      </c>
      <c r="E184" s="93" t="s">
        <v>1170</v>
      </c>
      <c r="F184" s="93" t="s">
        <v>882</v>
      </c>
      <c r="G184" s="93">
        <v>2021</v>
      </c>
      <c r="H184" s="93" t="s">
        <v>365</v>
      </c>
      <c r="I184" s="93">
        <v>9</v>
      </c>
      <c r="J184" s="93" t="s">
        <v>915</v>
      </c>
      <c r="K184" s="93" t="s">
        <v>95</v>
      </c>
      <c r="L184" s="93" t="s">
        <v>290</v>
      </c>
      <c r="M184" s="93" t="s">
        <v>96</v>
      </c>
      <c r="N184" s="93" t="s">
        <v>97</v>
      </c>
      <c r="O184" s="93" t="s">
        <v>714</v>
      </c>
      <c r="P184" s="93" t="s">
        <v>119</v>
      </c>
      <c r="Q184" s="93" t="s">
        <v>1171</v>
      </c>
      <c r="R184" s="93" t="s">
        <v>916</v>
      </c>
      <c r="S184" s="93">
        <v>999</v>
      </c>
      <c r="T184" s="93" t="s">
        <v>102</v>
      </c>
      <c r="U184" s="93" t="s">
        <v>102</v>
      </c>
      <c r="V184" s="93" t="s">
        <v>1172</v>
      </c>
      <c r="W184" s="93" t="s">
        <v>122</v>
      </c>
      <c r="X184" s="93" t="s">
        <v>76</v>
      </c>
      <c r="Y184" s="93" t="s">
        <v>76</v>
      </c>
      <c r="Z184" s="93" t="s">
        <v>1173</v>
      </c>
      <c r="AA184" s="93" t="s">
        <v>106</v>
      </c>
      <c r="AB184" s="93" t="s">
        <v>106</v>
      </c>
      <c r="AC184" s="93" t="s">
        <v>1174</v>
      </c>
      <c r="AD184" s="93">
        <v>44013</v>
      </c>
      <c r="AE184" s="93">
        <v>14978708</v>
      </c>
      <c r="AF184" s="93">
        <v>29407</v>
      </c>
      <c r="AG184" s="93">
        <v>29407</v>
      </c>
      <c r="AH184" s="93">
        <v>14494301</v>
      </c>
      <c r="AI184" s="93">
        <v>14494301</v>
      </c>
      <c r="AJ184" s="93" t="s">
        <v>1175</v>
      </c>
      <c r="AK184" s="93">
        <v>3</v>
      </c>
      <c r="AM184" s="93" t="s">
        <v>1176</v>
      </c>
      <c r="AN184" s="93" t="s">
        <v>1177</v>
      </c>
      <c r="AO184" s="93" t="s">
        <v>1178</v>
      </c>
      <c r="AU184" s="93">
        <f t="shared" si="24"/>
        <v>0</v>
      </c>
      <c r="AV184" s="93" t="s">
        <v>891</v>
      </c>
      <c r="AW184" s="14" t="e">
        <f t="shared" si="25"/>
        <v>#DIV/0!</v>
      </c>
      <c r="AX184" s="14" t="e">
        <f t="shared" si="26"/>
        <v>#DIV/0!</v>
      </c>
      <c r="AY184" s="14" t="e">
        <f t="shared" si="27"/>
        <v>#DIV/0!</v>
      </c>
      <c r="AZ184" s="93" t="e">
        <f t="shared" si="28"/>
        <v>#DIV/0!</v>
      </c>
      <c r="BA184" s="93" t="s">
        <v>923</v>
      </c>
      <c r="BB184" s="93" t="s">
        <v>1179</v>
      </c>
      <c r="BC184" s="93" t="s">
        <v>1180</v>
      </c>
      <c r="BD184" s="93" t="s">
        <v>1181</v>
      </c>
      <c r="BE184" s="93" t="s">
        <v>225</v>
      </c>
      <c r="BF184" s="94" t="s">
        <v>225</v>
      </c>
      <c r="BG184" s="94" t="s">
        <v>1703</v>
      </c>
      <c r="BK184" s="93">
        <v>1</v>
      </c>
      <c r="CE184" s="96" t="s">
        <v>1182</v>
      </c>
      <c r="CF184" s="93">
        <v>5.73</v>
      </c>
      <c r="CG184" s="93">
        <v>3.01</v>
      </c>
      <c r="CH184" s="93">
        <v>10.91</v>
      </c>
      <c r="CW184" s="93" t="s">
        <v>81</v>
      </c>
      <c r="CX184" s="45" t="s">
        <v>82</v>
      </c>
      <c r="CY184" s="93" t="s">
        <v>1182</v>
      </c>
      <c r="CZ184" s="66">
        <v>5.73</v>
      </c>
      <c r="DA184" s="66">
        <v>3.01</v>
      </c>
      <c r="DB184" s="66">
        <v>10.91</v>
      </c>
      <c r="DC184" s="69" t="s">
        <v>84</v>
      </c>
      <c r="DD184" s="69" t="s">
        <v>1183</v>
      </c>
      <c r="DE184" s="52">
        <f t="shared" si="35"/>
        <v>3.2206580457052878</v>
      </c>
      <c r="DF184" s="52">
        <f t="shared" si="35"/>
        <v>2.1240485752149194</v>
      </c>
      <c r="DG184" s="52">
        <f t="shared" si="35"/>
        <v>4.7474985801605367</v>
      </c>
      <c r="DI184" s="66">
        <f t="shared" si="29"/>
        <v>1.0966094704903684</v>
      </c>
      <c r="DJ184" s="45">
        <f t="shared" si="30"/>
        <v>1.5268405344552489</v>
      </c>
      <c r="DK184" s="45">
        <f t="shared" si="31"/>
        <v>1.1695857006975194</v>
      </c>
      <c r="DL184" s="93">
        <f t="shared" si="32"/>
        <v>0.75332397280505869</v>
      </c>
      <c r="DM184" s="93">
        <f t="shared" si="33"/>
        <v>1.5576178646332821</v>
      </c>
    </row>
    <row r="185" spans="1:117" ht="21" customHeight="1" x14ac:dyDescent="0.35">
      <c r="A185" s="93">
        <v>77</v>
      </c>
      <c r="B185" s="93">
        <v>5</v>
      </c>
      <c r="C185" s="93" t="s">
        <v>712</v>
      </c>
      <c r="D185" s="45" t="str">
        <f t="shared" si="23"/>
        <v>Roncarati et al (2018)</v>
      </c>
      <c r="E185" s="93" t="s">
        <v>713</v>
      </c>
      <c r="F185" s="93" t="s">
        <v>882</v>
      </c>
      <c r="G185" s="93">
        <v>2018</v>
      </c>
      <c r="H185" s="93" t="s">
        <v>505</v>
      </c>
      <c r="I185" s="93">
        <v>11</v>
      </c>
      <c r="J185" s="93" t="s">
        <v>915</v>
      </c>
      <c r="K185" s="93" t="s">
        <v>95</v>
      </c>
      <c r="L185" s="93" t="s">
        <v>290</v>
      </c>
      <c r="M185" s="93" t="s">
        <v>66</v>
      </c>
      <c r="N185" s="93" t="s">
        <v>67</v>
      </c>
      <c r="O185" s="93" t="s">
        <v>714</v>
      </c>
      <c r="P185" s="93" t="s">
        <v>119</v>
      </c>
      <c r="Q185" s="93" t="s">
        <v>715</v>
      </c>
      <c r="R185" s="93" t="s">
        <v>71</v>
      </c>
      <c r="S185" s="93">
        <v>999</v>
      </c>
      <c r="T185" s="93" t="s">
        <v>102</v>
      </c>
      <c r="U185" s="93" t="s">
        <v>102</v>
      </c>
      <c r="V185" s="93" t="s">
        <v>716</v>
      </c>
      <c r="W185" s="93" t="s">
        <v>122</v>
      </c>
      <c r="X185" s="93" t="s">
        <v>717</v>
      </c>
      <c r="Y185" s="93" t="s">
        <v>177</v>
      </c>
      <c r="Z185" s="93" t="s">
        <v>952</v>
      </c>
      <c r="AA185" s="93" t="s">
        <v>106</v>
      </c>
      <c r="AB185" s="93" t="s">
        <v>106</v>
      </c>
      <c r="AC185" s="93" t="s">
        <v>939</v>
      </c>
      <c r="AD185" s="93" t="s">
        <v>940</v>
      </c>
      <c r="AE185" s="93" t="s">
        <v>941</v>
      </c>
      <c r="AF185" s="93" t="s">
        <v>942</v>
      </c>
      <c r="AG185" s="93" t="s">
        <v>942</v>
      </c>
      <c r="AH185" s="93" t="s">
        <v>943</v>
      </c>
      <c r="AI185" s="93" t="s">
        <v>943</v>
      </c>
      <c r="AJ185" s="93" t="s">
        <v>944</v>
      </c>
      <c r="AK185" s="93">
        <v>3</v>
      </c>
      <c r="AM185" s="93" t="s">
        <v>945</v>
      </c>
      <c r="AN185" s="93" t="s">
        <v>946</v>
      </c>
      <c r="AO185" s="93" t="s">
        <v>947</v>
      </c>
      <c r="AP185" s="93" t="s">
        <v>953</v>
      </c>
      <c r="AU185" s="93">
        <f t="shared" si="24"/>
        <v>0</v>
      </c>
      <c r="AV185" s="93" t="s">
        <v>891</v>
      </c>
      <c r="AW185" s="14" t="e">
        <f t="shared" si="25"/>
        <v>#DIV/0!</v>
      </c>
      <c r="AX185" s="14" t="e">
        <f t="shared" si="26"/>
        <v>#DIV/0!</v>
      </c>
      <c r="AY185" s="14" t="e">
        <f t="shared" si="27"/>
        <v>#DIV/0!</v>
      </c>
      <c r="AZ185" s="93" t="e">
        <f t="shared" si="28"/>
        <v>#DIV/0!</v>
      </c>
      <c r="BA185" s="93" t="s">
        <v>949</v>
      </c>
      <c r="BB185" s="93" t="s">
        <v>911</v>
      </c>
      <c r="BC185" s="93" t="s">
        <v>950</v>
      </c>
      <c r="BD185" s="93" t="s">
        <v>951</v>
      </c>
      <c r="BE185" s="93" t="s">
        <v>1473</v>
      </c>
      <c r="BF185" s="94" t="s">
        <v>1469</v>
      </c>
      <c r="BG185" s="94" t="s">
        <v>1700</v>
      </c>
      <c r="BP185" s="93">
        <v>1</v>
      </c>
      <c r="CS185" s="93" t="s">
        <v>159</v>
      </c>
      <c r="CT185" s="93">
        <v>110.2</v>
      </c>
      <c r="CU185" s="93">
        <v>75.7</v>
      </c>
      <c r="CV185" s="93">
        <v>155.30000000000001</v>
      </c>
      <c r="CW185" s="93" t="s">
        <v>158</v>
      </c>
      <c r="CX185" s="45" t="s">
        <v>82</v>
      </c>
      <c r="CY185" s="93" t="s">
        <v>159</v>
      </c>
      <c r="CZ185" s="66">
        <v>110.2</v>
      </c>
      <c r="DA185" s="66">
        <v>75.7</v>
      </c>
      <c r="DB185" s="66">
        <v>155.30000000000001</v>
      </c>
      <c r="DC185" s="69" t="s">
        <v>158</v>
      </c>
      <c r="DE185" s="49">
        <v>110.2</v>
      </c>
      <c r="DF185" s="49">
        <v>75.7</v>
      </c>
      <c r="DG185" s="49">
        <v>155.30000000000001</v>
      </c>
      <c r="DI185" s="66">
        <f t="shared" si="29"/>
        <v>34.5</v>
      </c>
      <c r="DJ185" s="45">
        <f t="shared" si="30"/>
        <v>45.100000000000009</v>
      </c>
      <c r="DK185" s="45">
        <f t="shared" si="31"/>
        <v>4.7022968967188143</v>
      </c>
      <c r="DL185" s="93">
        <f t="shared" si="32"/>
        <v>4.3267781604434035</v>
      </c>
      <c r="DM185" s="93">
        <f t="shared" si="33"/>
        <v>5.0453587301546419</v>
      </c>
    </row>
    <row r="186" spans="1:117" ht="21" customHeight="1" x14ac:dyDescent="0.35">
      <c r="A186" s="93">
        <v>77</v>
      </c>
      <c r="B186" s="93">
        <v>16</v>
      </c>
      <c r="C186" s="93" t="s">
        <v>712</v>
      </c>
      <c r="D186" s="45" t="str">
        <f t="shared" si="23"/>
        <v>Roncarati et al (2018)</v>
      </c>
      <c r="E186" s="93" t="s">
        <v>713</v>
      </c>
      <c r="F186" s="93" t="s">
        <v>882</v>
      </c>
      <c r="G186" s="93">
        <v>2018</v>
      </c>
      <c r="H186" s="93" t="s">
        <v>505</v>
      </c>
      <c r="I186" s="93">
        <v>11</v>
      </c>
      <c r="J186" s="93" t="s">
        <v>915</v>
      </c>
      <c r="K186" s="93" t="s">
        <v>95</v>
      </c>
      <c r="L186" s="93" t="s">
        <v>290</v>
      </c>
      <c r="M186" s="93" t="s">
        <v>66</v>
      </c>
      <c r="N186" s="93" t="s">
        <v>67</v>
      </c>
      <c r="O186" s="93" t="s">
        <v>714</v>
      </c>
      <c r="P186" s="93" t="s">
        <v>119</v>
      </c>
      <c r="Q186" s="93" t="s">
        <v>715</v>
      </c>
      <c r="R186" s="93" t="s">
        <v>71</v>
      </c>
      <c r="S186" s="93">
        <v>999</v>
      </c>
      <c r="T186" s="93" t="s">
        <v>102</v>
      </c>
      <c r="U186" s="93" t="s">
        <v>102</v>
      </c>
      <c r="V186" s="93" t="s">
        <v>716</v>
      </c>
      <c r="W186" s="93" t="s">
        <v>122</v>
      </c>
      <c r="X186" s="93" t="s">
        <v>717</v>
      </c>
      <c r="Y186" s="93" t="s">
        <v>76</v>
      </c>
      <c r="Z186" s="93" t="s">
        <v>938</v>
      </c>
      <c r="AA186" s="93" t="s">
        <v>106</v>
      </c>
      <c r="AB186" s="93" t="s">
        <v>106</v>
      </c>
      <c r="AC186" s="93" t="s">
        <v>939</v>
      </c>
      <c r="AD186" s="93" t="s">
        <v>940</v>
      </c>
      <c r="AE186" s="93" t="s">
        <v>941</v>
      </c>
      <c r="AF186" s="93" t="s">
        <v>942</v>
      </c>
      <c r="AG186" s="93" t="s">
        <v>942</v>
      </c>
      <c r="AH186" s="93" t="s">
        <v>943</v>
      </c>
      <c r="AI186" s="93" t="s">
        <v>943</v>
      </c>
      <c r="AJ186" s="93" t="s">
        <v>944</v>
      </c>
      <c r="AK186" s="93">
        <v>3</v>
      </c>
      <c r="AM186" s="93" t="s">
        <v>945</v>
      </c>
      <c r="AN186" s="93" t="s">
        <v>946</v>
      </c>
      <c r="AO186" s="93" t="s">
        <v>947</v>
      </c>
      <c r="AP186" s="93" t="s">
        <v>948</v>
      </c>
      <c r="AU186" s="93">
        <f t="shared" si="24"/>
        <v>0</v>
      </c>
      <c r="AV186" s="93" t="s">
        <v>891</v>
      </c>
      <c r="AW186" s="14" t="e">
        <f t="shared" si="25"/>
        <v>#DIV/0!</v>
      </c>
      <c r="AX186" s="14" t="e">
        <f t="shared" si="26"/>
        <v>#DIV/0!</v>
      </c>
      <c r="AY186" s="14" t="e">
        <f t="shared" si="27"/>
        <v>#DIV/0!</v>
      </c>
      <c r="AZ186" s="93" t="e">
        <f t="shared" si="28"/>
        <v>#DIV/0!</v>
      </c>
      <c r="BA186" s="93" t="s">
        <v>949</v>
      </c>
      <c r="BB186" s="93" t="s">
        <v>911</v>
      </c>
      <c r="BC186" s="93" t="s">
        <v>950</v>
      </c>
      <c r="BD186" s="93" t="s">
        <v>951</v>
      </c>
      <c r="BE186" s="93" t="s">
        <v>1302</v>
      </c>
      <c r="BF186" s="94" t="s">
        <v>1271</v>
      </c>
      <c r="BG186" s="94" t="s">
        <v>1272</v>
      </c>
      <c r="BP186" s="93">
        <v>1</v>
      </c>
      <c r="CS186" s="93" t="s">
        <v>159</v>
      </c>
      <c r="CT186" s="93">
        <v>4.5</v>
      </c>
      <c r="CU186" s="93">
        <v>2.6</v>
      </c>
      <c r="CV186" s="93">
        <v>7.3</v>
      </c>
      <c r="CW186" s="93" t="s">
        <v>158</v>
      </c>
      <c r="CX186" s="45" t="s">
        <v>82</v>
      </c>
      <c r="CY186" s="93" t="s">
        <v>159</v>
      </c>
      <c r="CZ186" s="66">
        <v>4.5</v>
      </c>
      <c r="DA186" s="66">
        <v>2.6</v>
      </c>
      <c r="DB186" s="66">
        <v>7.3</v>
      </c>
      <c r="DC186" s="69" t="s">
        <v>158</v>
      </c>
      <c r="DE186" s="49">
        <v>4.5</v>
      </c>
      <c r="DF186" s="49">
        <v>2.6</v>
      </c>
      <c r="DG186" s="49">
        <v>7.3</v>
      </c>
      <c r="DI186" s="66">
        <f t="shared" si="29"/>
        <v>1.9</v>
      </c>
      <c r="DJ186" s="45">
        <f t="shared" si="30"/>
        <v>2.8</v>
      </c>
      <c r="DK186" s="45">
        <f t="shared" si="31"/>
        <v>1.5040773967762742</v>
      </c>
      <c r="DL186" s="93">
        <f t="shared" si="32"/>
        <v>0.95551144502743635</v>
      </c>
      <c r="DM186" s="93">
        <f t="shared" si="33"/>
        <v>1.9878743481543455</v>
      </c>
    </row>
    <row r="187" spans="1:117" ht="21" customHeight="1" x14ac:dyDescent="0.35">
      <c r="A187" s="93">
        <v>77</v>
      </c>
      <c r="B187" s="93">
        <v>17</v>
      </c>
      <c r="C187" s="93" t="s">
        <v>712</v>
      </c>
      <c r="D187" s="45" t="str">
        <f t="shared" si="23"/>
        <v>Roncarati et al (2018)</v>
      </c>
      <c r="E187" s="93" t="s">
        <v>713</v>
      </c>
      <c r="F187" s="93" t="s">
        <v>882</v>
      </c>
      <c r="G187" s="93">
        <v>2018</v>
      </c>
      <c r="H187" s="93" t="s">
        <v>505</v>
      </c>
      <c r="I187" s="93">
        <v>11</v>
      </c>
      <c r="J187" s="93" t="s">
        <v>915</v>
      </c>
      <c r="K187" s="93" t="s">
        <v>95</v>
      </c>
      <c r="L187" s="93" t="s">
        <v>290</v>
      </c>
      <c r="M187" s="93" t="s">
        <v>66</v>
      </c>
      <c r="N187" s="93" t="s">
        <v>67</v>
      </c>
      <c r="O187" s="93" t="s">
        <v>714</v>
      </c>
      <c r="P187" s="93" t="s">
        <v>119</v>
      </c>
      <c r="Q187" s="93" t="s">
        <v>715</v>
      </c>
      <c r="R187" s="93" t="s">
        <v>71</v>
      </c>
      <c r="S187" s="93">
        <v>999</v>
      </c>
      <c r="T187" s="93" t="s">
        <v>102</v>
      </c>
      <c r="U187" s="93" t="s">
        <v>102</v>
      </c>
      <c r="V187" s="93" t="s">
        <v>716</v>
      </c>
      <c r="W187" s="93" t="s">
        <v>122</v>
      </c>
      <c r="X187" s="93" t="s">
        <v>717</v>
      </c>
      <c r="Y187" s="93" t="s">
        <v>177</v>
      </c>
      <c r="Z187" s="93" t="s">
        <v>952</v>
      </c>
      <c r="AA187" s="93" t="s">
        <v>106</v>
      </c>
      <c r="AB187" s="93" t="s">
        <v>106</v>
      </c>
      <c r="AC187" s="93" t="s">
        <v>939</v>
      </c>
      <c r="AD187" s="93" t="s">
        <v>940</v>
      </c>
      <c r="AE187" s="93" t="s">
        <v>941</v>
      </c>
      <c r="AF187" s="93" t="s">
        <v>942</v>
      </c>
      <c r="AG187" s="93" t="s">
        <v>942</v>
      </c>
      <c r="AH187" s="93" t="s">
        <v>943</v>
      </c>
      <c r="AI187" s="93" t="s">
        <v>943</v>
      </c>
      <c r="AJ187" s="93" t="s">
        <v>944</v>
      </c>
      <c r="AK187" s="93">
        <v>3</v>
      </c>
      <c r="AM187" s="93" t="s">
        <v>945</v>
      </c>
      <c r="AN187" s="93" t="s">
        <v>946</v>
      </c>
      <c r="AO187" s="93" t="s">
        <v>947</v>
      </c>
      <c r="AP187" s="93" t="s">
        <v>953</v>
      </c>
      <c r="AU187" s="93">
        <f t="shared" si="24"/>
        <v>0</v>
      </c>
      <c r="AV187" s="93" t="s">
        <v>891</v>
      </c>
      <c r="AW187" s="14" t="e">
        <f t="shared" si="25"/>
        <v>#DIV/0!</v>
      </c>
      <c r="AX187" s="14" t="e">
        <f t="shared" si="26"/>
        <v>#DIV/0!</v>
      </c>
      <c r="AY187" s="14" t="e">
        <f t="shared" si="27"/>
        <v>#DIV/0!</v>
      </c>
      <c r="AZ187" s="93" t="e">
        <f t="shared" si="28"/>
        <v>#DIV/0!</v>
      </c>
      <c r="BA187" s="93" t="s">
        <v>949</v>
      </c>
      <c r="BB187" s="93" t="s">
        <v>911</v>
      </c>
      <c r="BC187" s="93" t="s">
        <v>950</v>
      </c>
      <c r="BD187" s="93" t="s">
        <v>951</v>
      </c>
      <c r="BE187" s="93" t="s">
        <v>1302</v>
      </c>
      <c r="BF187" s="94" t="s">
        <v>1271</v>
      </c>
      <c r="BG187" s="94" t="s">
        <v>1272</v>
      </c>
      <c r="BP187" s="93">
        <v>1</v>
      </c>
      <c r="CS187" s="93" t="s">
        <v>159</v>
      </c>
      <c r="CT187" s="93">
        <v>32.200000000000003</v>
      </c>
      <c r="CU187" s="93">
        <v>18.7</v>
      </c>
      <c r="CV187" s="93">
        <v>51.9</v>
      </c>
      <c r="CW187" s="93" t="s">
        <v>158</v>
      </c>
      <c r="CX187" s="45" t="s">
        <v>82</v>
      </c>
      <c r="CY187" s="93" t="s">
        <v>159</v>
      </c>
      <c r="CZ187" s="66">
        <v>32.200000000000003</v>
      </c>
      <c r="DA187" s="66">
        <v>18.7</v>
      </c>
      <c r="DB187" s="66">
        <v>51.9</v>
      </c>
      <c r="DC187" s="69" t="s">
        <v>158</v>
      </c>
      <c r="DE187" s="49">
        <v>32.200000000000003</v>
      </c>
      <c r="DF187" s="49">
        <v>18.7</v>
      </c>
      <c r="DG187" s="49">
        <v>51.9</v>
      </c>
      <c r="DI187" s="66">
        <f t="shared" si="29"/>
        <v>13.500000000000004</v>
      </c>
      <c r="DJ187" s="45">
        <f t="shared" si="30"/>
        <v>19.699999999999996</v>
      </c>
      <c r="DK187" s="45">
        <f t="shared" si="31"/>
        <v>3.4719664525503626</v>
      </c>
      <c r="DL187" s="93">
        <f t="shared" si="32"/>
        <v>2.9285235238605409</v>
      </c>
      <c r="DM187" s="93">
        <f t="shared" si="33"/>
        <v>3.949318790171843</v>
      </c>
    </row>
    <row r="188" spans="1:117" ht="21" customHeight="1" x14ac:dyDescent="0.35">
      <c r="A188" s="93">
        <v>77</v>
      </c>
      <c r="B188" s="93">
        <v>8</v>
      </c>
      <c r="C188" s="93" t="s">
        <v>712</v>
      </c>
      <c r="D188" s="45" t="str">
        <f t="shared" si="23"/>
        <v>Roncarati et al (2018)</v>
      </c>
      <c r="E188" s="93" t="s">
        <v>713</v>
      </c>
      <c r="F188" s="93" t="s">
        <v>882</v>
      </c>
      <c r="G188" s="93">
        <v>2018</v>
      </c>
      <c r="H188" s="93" t="s">
        <v>505</v>
      </c>
      <c r="I188" s="93">
        <v>11</v>
      </c>
      <c r="J188" s="93" t="s">
        <v>915</v>
      </c>
      <c r="K188" s="93" t="s">
        <v>95</v>
      </c>
      <c r="L188" s="93" t="s">
        <v>290</v>
      </c>
      <c r="M188" s="93" t="s">
        <v>66</v>
      </c>
      <c r="N188" s="93" t="s">
        <v>67</v>
      </c>
      <c r="O188" s="93" t="s">
        <v>714</v>
      </c>
      <c r="P188" s="93" t="s">
        <v>119</v>
      </c>
      <c r="Q188" s="93" t="s">
        <v>715</v>
      </c>
      <c r="R188" s="93" t="s">
        <v>71</v>
      </c>
      <c r="S188" s="93">
        <v>999</v>
      </c>
      <c r="T188" s="93" t="s">
        <v>102</v>
      </c>
      <c r="U188" s="93" t="s">
        <v>102</v>
      </c>
      <c r="V188" s="93" t="s">
        <v>716</v>
      </c>
      <c r="W188" s="93" t="s">
        <v>122</v>
      </c>
      <c r="X188" s="93" t="s">
        <v>717</v>
      </c>
      <c r="Y188" s="93" t="s">
        <v>76</v>
      </c>
      <c r="Z188" s="93" t="s">
        <v>938</v>
      </c>
      <c r="AA188" s="93" t="s">
        <v>106</v>
      </c>
      <c r="AB188" s="93" t="s">
        <v>106</v>
      </c>
      <c r="AC188" s="93" t="s">
        <v>939</v>
      </c>
      <c r="AD188" s="93" t="s">
        <v>940</v>
      </c>
      <c r="AE188" s="93" t="s">
        <v>941</v>
      </c>
      <c r="AF188" s="93" t="s">
        <v>942</v>
      </c>
      <c r="AG188" s="93" t="s">
        <v>942</v>
      </c>
      <c r="AH188" s="93" t="s">
        <v>943</v>
      </c>
      <c r="AI188" s="93" t="s">
        <v>943</v>
      </c>
      <c r="AJ188" s="93" t="s">
        <v>944</v>
      </c>
      <c r="AK188" s="93">
        <v>3</v>
      </c>
      <c r="AM188" s="93" t="s">
        <v>945</v>
      </c>
      <c r="AN188" s="93" t="s">
        <v>946</v>
      </c>
      <c r="AO188" s="93" t="s">
        <v>947</v>
      </c>
      <c r="AP188" s="93" t="s">
        <v>948</v>
      </c>
      <c r="AU188" s="93">
        <f t="shared" si="24"/>
        <v>0</v>
      </c>
      <c r="AV188" s="93" t="s">
        <v>891</v>
      </c>
      <c r="AW188" s="14" t="e">
        <f t="shared" si="25"/>
        <v>#DIV/0!</v>
      </c>
      <c r="AX188" s="14" t="e">
        <f t="shared" si="26"/>
        <v>#DIV/0!</v>
      </c>
      <c r="AY188" s="14" t="e">
        <f t="shared" si="27"/>
        <v>#DIV/0!</v>
      </c>
      <c r="AZ188" s="93" t="e">
        <f t="shared" si="28"/>
        <v>#DIV/0!</v>
      </c>
      <c r="BA188" s="93" t="s">
        <v>949</v>
      </c>
      <c r="BB188" s="93" t="s">
        <v>911</v>
      </c>
      <c r="BC188" s="93" t="s">
        <v>950</v>
      </c>
      <c r="BD188" s="93" t="s">
        <v>951</v>
      </c>
      <c r="BE188" s="93" t="s">
        <v>1515</v>
      </c>
      <c r="BF188" s="94" t="s">
        <v>1637</v>
      </c>
      <c r="BG188" s="94" t="s">
        <v>1700</v>
      </c>
      <c r="BP188" s="93">
        <v>1</v>
      </c>
      <c r="CS188" s="93" t="s">
        <v>159</v>
      </c>
      <c r="CT188" s="93">
        <v>0.9</v>
      </c>
      <c r="CU188" s="93">
        <v>0.4</v>
      </c>
      <c r="CV188" s="93">
        <v>1.7</v>
      </c>
      <c r="CW188" s="93" t="s">
        <v>158</v>
      </c>
      <c r="CX188" s="45" t="s">
        <v>82</v>
      </c>
      <c r="CY188" s="93" t="s">
        <v>159</v>
      </c>
      <c r="CZ188" s="66">
        <v>0.9</v>
      </c>
      <c r="DA188" s="66">
        <v>0.4</v>
      </c>
      <c r="DB188" s="66">
        <v>1.7</v>
      </c>
      <c r="DC188" s="69" t="s">
        <v>158</v>
      </c>
      <c r="DE188" s="49">
        <v>0.9</v>
      </c>
      <c r="DF188" s="49">
        <v>0.4</v>
      </c>
      <c r="DG188" s="49">
        <v>1.7</v>
      </c>
      <c r="DI188" s="66">
        <f t="shared" si="29"/>
        <v>0.5</v>
      </c>
      <c r="DJ188" s="45">
        <f t="shared" si="30"/>
        <v>0.79999999999999993</v>
      </c>
      <c r="DK188" s="45">
        <f t="shared" si="31"/>
        <v>-0.10536051565782628</v>
      </c>
      <c r="DL188" s="93">
        <f t="shared" si="32"/>
        <v>-0.916290731874155</v>
      </c>
      <c r="DM188" s="93">
        <f t="shared" si="33"/>
        <v>0.53062825106217038</v>
      </c>
    </row>
    <row r="189" spans="1:117" ht="21" customHeight="1" x14ac:dyDescent="0.35">
      <c r="A189" s="93">
        <v>77</v>
      </c>
      <c r="B189" s="93">
        <v>9</v>
      </c>
      <c r="C189" s="93" t="s">
        <v>712</v>
      </c>
      <c r="D189" s="45" t="str">
        <f t="shared" si="23"/>
        <v>Roncarati et al (2018)</v>
      </c>
      <c r="E189" s="93" t="s">
        <v>713</v>
      </c>
      <c r="F189" s="93" t="s">
        <v>882</v>
      </c>
      <c r="G189" s="93">
        <v>2018</v>
      </c>
      <c r="H189" s="93" t="s">
        <v>505</v>
      </c>
      <c r="I189" s="93">
        <v>11</v>
      </c>
      <c r="J189" s="93" t="s">
        <v>915</v>
      </c>
      <c r="K189" s="93" t="s">
        <v>95</v>
      </c>
      <c r="L189" s="93" t="s">
        <v>290</v>
      </c>
      <c r="M189" s="93" t="s">
        <v>66</v>
      </c>
      <c r="N189" s="93" t="s">
        <v>67</v>
      </c>
      <c r="O189" s="93" t="s">
        <v>714</v>
      </c>
      <c r="P189" s="93" t="s">
        <v>119</v>
      </c>
      <c r="Q189" s="93" t="s">
        <v>715</v>
      </c>
      <c r="R189" s="93" t="s">
        <v>71</v>
      </c>
      <c r="S189" s="93">
        <v>999</v>
      </c>
      <c r="T189" s="93" t="s">
        <v>102</v>
      </c>
      <c r="U189" s="93" t="s">
        <v>102</v>
      </c>
      <c r="V189" s="93" t="s">
        <v>716</v>
      </c>
      <c r="W189" s="93" t="s">
        <v>122</v>
      </c>
      <c r="X189" s="93" t="s">
        <v>717</v>
      </c>
      <c r="Y189" s="93" t="s">
        <v>177</v>
      </c>
      <c r="Z189" s="93" t="s">
        <v>952</v>
      </c>
      <c r="AA189" s="93" t="s">
        <v>106</v>
      </c>
      <c r="AB189" s="93" t="s">
        <v>106</v>
      </c>
      <c r="AC189" s="93" t="s">
        <v>939</v>
      </c>
      <c r="AD189" s="93" t="s">
        <v>940</v>
      </c>
      <c r="AE189" s="93" t="s">
        <v>941</v>
      </c>
      <c r="AF189" s="93" t="s">
        <v>942</v>
      </c>
      <c r="AG189" s="93" t="s">
        <v>942</v>
      </c>
      <c r="AH189" s="93" t="s">
        <v>943</v>
      </c>
      <c r="AI189" s="93" t="s">
        <v>943</v>
      </c>
      <c r="AJ189" s="93" t="s">
        <v>944</v>
      </c>
      <c r="AK189" s="93">
        <v>3</v>
      </c>
      <c r="AM189" s="93" t="s">
        <v>945</v>
      </c>
      <c r="AN189" s="93" t="s">
        <v>946</v>
      </c>
      <c r="AO189" s="93" t="s">
        <v>947</v>
      </c>
      <c r="AP189" s="93" t="s">
        <v>953</v>
      </c>
      <c r="AU189" s="93">
        <f t="shared" si="24"/>
        <v>0</v>
      </c>
      <c r="AV189" s="93" t="s">
        <v>891</v>
      </c>
      <c r="AW189" s="14" t="e">
        <f t="shared" si="25"/>
        <v>#DIV/0!</v>
      </c>
      <c r="AX189" s="14" t="e">
        <f t="shared" si="26"/>
        <v>#DIV/0!</v>
      </c>
      <c r="AY189" s="14" t="e">
        <f t="shared" si="27"/>
        <v>#DIV/0!</v>
      </c>
      <c r="AZ189" s="93" t="e">
        <f t="shared" si="28"/>
        <v>#DIV/0!</v>
      </c>
      <c r="BA189" s="93" t="s">
        <v>949</v>
      </c>
      <c r="BB189" s="93" t="s">
        <v>911</v>
      </c>
      <c r="BC189" s="93" t="s">
        <v>950</v>
      </c>
      <c r="BD189" s="93" t="s">
        <v>951</v>
      </c>
      <c r="BE189" s="93" t="s">
        <v>1515</v>
      </c>
      <c r="BF189" s="94" t="s">
        <v>1637</v>
      </c>
      <c r="BG189" s="94" t="s">
        <v>1700</v>
      </c>
      <c r="BP189" s="93">
        <v>1</v>
      </c>
      <c r="CS189" s="93" t="s">
        <v>159</v>
      </c>
      <c r="CT189" s="93">
        <v>14.1</v>
      </c>
      <c r="CU189" s="93">
        <v>6.5</v>
      </c>
      <c r="CV189" s="93">
        <v>26.7</v>
      </c>
      <c r="CW189" s="93" t="s">
        <v>158</v>
      </c>
      <c r="CX189" s="45" t="s">
        <v>82</v>
      </c>
      <c r="CY189" s="93" t="s">
        <v>159</v>
      </c>
      <c r="CZ189" s="66">
        <v>14.1</v>
      </c>
      <c r="DA189" s="66">
        <v>6.5</v>
      </c>
      <c r="DB189" s="66">
        <v>26.7</v>
      </c>
      <c r="DC189" s="69" t="s">
        <v>158</v>
      </c>
      <c r="DE189" s="49">
        <v>14.1</v>
      </c>
      <c r="DF189" s="49">
        <v>6.5</v>
      </c>
      <c r="DG189" s="49">
        <v>26.7</v>
      </c>
      <c r="DI189" s="66">
        <f t="shared" si="29"/>
        <v>7.6</v>
      </c>
      <c r="DJ189" s="45">
        <f t="shared" si="30"/>
        <v>12.6</v>
      </c>
      <c r="DK189" s="45">
        <f t="shared" si="31"/>
        <v>2.6461747973841225</v>
      </c>
      <c r="DL189" s="93">
        <f t="shared" si="32"/>
        <v>1.8718021769015913</v>
      </c>
      <c r="DM189" s="93">
        <f t="shared" si="33"/>
        <v>3.2846635654062037</v>
      </c>
    </row>
    <row r="190" spans="1:117" ht="21" customHeight="1" x14ac:dyDescent="0.35">
      <c r="A190" s="93">
        <v>77</v>
      </c>
      <c r="B190" s="93">
        <v>6</v>
      </c>
      <c r="C190" s="93" t="s">
        <v>712</v>
      </c>
      <c r="D190" s="45" t="str">
        <f t="shared" si="23"/>
        <v>Roncarati et al (2018)</v>
      </c>
      <c r="E190" s="93" t="s">
        <v>713</v>
      </c>
      <c r="F190" s="93" t="s">
        <v>882</v>
      </c>
      <c r="G190" s="93">
        <v>2018</v>
      </c>
      <c r="H190" s="93" t="s">
        <v>505</v>
      </c>
      <c r="I190" s="93">
        <v>11</v>
      </c>
      <c r="J190" s="93" t="s">
        <v>915</v>
      </c>
      <c r="K190" s="93" t="s">
        <v>95</v>
      </c>
      <c r="L190" s="93" t="s">
        <v>290</v>
      </c>
      <c r="M190" s="93" t="s">
        <v>66</v>
      </c>
      <c r="N190" s="93" t="s">
        <v>67</v>
      </c>
      <c r="O190" s="93" t="s">
        <v>714</v>
      </c>
      <c r="P190" s="93" t="s">
        <v>119</v>
      </c>
      <c r="Q190" s="93" t="s">
        <v>715</v>
      </c>
      <c r="R190" s="93" t="s">
        <v>71</v>
      </c>
      <c r="S190" s="93">
        <v>999</v>
      </c>
      <c r="T190" s="93" t="s">
        <v>102</v>
      </c>
      <c r="U190" s="93" t="s">
        <v>102</v>
      </c>
      <c r="V190" s="93" t="s">
        <v>716</v>
      </c>
      <c r="W190" s="93" t="s">
        <v>122</v>
      </c>
      <c r="X190" s="93" t="s">
        <v>717</v>
      </c>
      <c r="Y190" s="93" t="s">
        <v>76</v>
      </c>
      <c r="Z190" s="93" t="s">
        <v>938</v>
      </c>
      <c r="AA190" s="93" t="s">
        <v>106</v>
      </c>
      <c r="AB190" s="93" t="s">
        <v>106</v>
      </c>
      <c r="AC190" s="93" t="s">
        <v>939</v>
      </c>
      <c r="AD190" s="93" t="s">
        <v>940</v>
      </c>
      <c r="AE190" s="93" t="s">
        <v>941</v>
      </c>
      <c r="AF190" s="93" t="s">
        <v>942</v>
      </c>
      <c r="AG190" s="93" t="s">
        <v>942</v>
      </c>
      <c r="AH190" s="93" t="s">
        <v>943</v>
      </c>
      <c r="AI190" s="93" t="s">
        <v>943</v>
      </c>
      <c r="AJ190" s="93" t="s">
        <v>944</v>
      </c>
      <c r="AK190" s="93">
        <v>3</v>
      </c>
      <c r="AM190" s="93" t="s">
        <v>945</v>
      </c>
      <c r="AN190" s="93" t="s">
        <v>946</v>
      </c>
      <c r="AO190" s="93" t="s">
        <v>947</v>
      </c>
      <c r="AP190" s="93" t="s">
        <v>948</v>
      </c>
      <c r="AU190" s="93">
        <f t="shared" si="24"/>
        <v>0</v>
      </c>
      <c r="AV190" s="93" t="s">
        <v>891</v>
      </c>
      <c r="AW190" s="14" t="e">
        <f t="shared" si="25"/>
        <v>#DIV/0!</v>
      </c>
      <c r="AX190" s="14" t="e">
        <f t="shared" si="26"/>
        <v>#DIV/0!</v>
      </c>
      <c r="AY190" s="14" t="e">
        <f t="shared" si="27"/>
        <v>#DIV/0!</v>
      </c>
      <c r="AZ190" s="93" t="e">
        <f t="shared" si="28"/>
        <v>#DIV/0!</v>
      </c>
      <c r="BA190" s="93" t="s">
        <v>949</v>
      </c>
      <c r="BB190" s="93" t="s">
        <v>911</v>
      </c>
      <c r="BC190" s="93" t="s">
        <v>950</v>
      </c>
      <c r="BD190" s="93" t="s">
        <v>951</v>
      </c>
      <c r="BE190" s="93" t="s">
        <v>1514</v>
      </c>
      <c r="BF190" s="94" t="s">
        <v>1638</v>
      </c>
      <c r="BG190" s="94" t="s">
        <v>1700</v>
      </c>
      <c r="BP190" s="93">
        <v>1</v>
      </c>
      <c r="CS190" s="93" t="s">
        <v>159</v>
      </c>
      <c r="CT190" s="93">
        <v>4.2</v>
      </c>
      <c r="CU190" s="93">
        <v>2.5</v>
      </c>
      <c r="CV190" s="93">
        <v>6.7</v>
      </c>
      <c r="CW190" s="93" t="s">
        <v>158</v>
      </c>
      <c r="CX190" s="45" t="s">
        <v>82</v>
      </c>
      <c r="CY190" s="93" t="s">
        <v>159</v>
      </c>
      <c r="CZ190" s="66">
        <v>4.2</v>
      </c>
      <c r="DA190" s="66">
        <v>2.5</v>
      </c>
      <c r="DB190" s="66">
        <v>6.7</v>
      </c>
      <c r="DC190" s="69" t="s">
        <v>158</v>
      </c>
      <c r="DE190" s="49">
        <v>4.2</v>
      </c>
      <c r="DF190" s="49">
        <v>2.5</v>
      </c>
      <c r="DG190" s="49">
        <v>6.7</v>
      </c>
      <c r="DI190" s="66">
        <f t="shared" si="29"/>
        <v>1.7000000000000002</v>
      </c>
      <c r="DJ190" s="45">
        <f t="shared" si="30"/>
        <v>2.5</v>
      </c>
      <c r="DK190" s="45">
        <f t="shared" si="31"/>
        <v>1.4350845252893227</v>
      </c>
      <c r="DL190" s="93">
        <f t="shared" si="32"/>
        <v>0.91629073187415511</v>
      </c>
      <c r="DM190" s="93">
        <f t="shared" si="33"/>
        <v>1.9021075263969205</v>
      </c>
    </row>
    <row r="191" spans="1:117" ht="21" customHeight="1" x14ac:dyDescent="0.35">
      <c r="A191" s="93">
        <v>77</v>
      </c>
      <c r="B191" s="93">
        <v>7</v>
      </c>
      <c r="C191" s="93" t="s">
        <v>712</v>
      </c>
      <c r="D191" s="45" t="str">
        <f t="shared" si="23"/>
        <v>Roncarati et al (2018)</v>
      </c>
      <c r="E191" s="93" t="s">
        <v>713</v>
      </c>
      <c r="F191" s="93" t="s">
        <v>882</v>
      </c>
      <c r="G191" s="93">
        <v>2018</v>
      </c>
      <c r="H191" s="93" t="s">
        <v>505</v>
      </c>
      <c r="I191" s="93">
        <v>11</v>
      </c>
      <c r="J191" s="93" t="s">
        <v>915</v>
      </c>
      <c r="K191" s="93" t="s">
        <v>95</v>
      </c>
      <c r="L191" s="93" t="s">
        <v>290</v>
      </c>
      <c r="M191" s="93" t="s">
        <v>66</v>
      </c>
      <c r="N191" s="93" t="s">
        <v>67</v>
      </c>
      <c r="O191" s="93" t="s">
        <v>714</v>
      </c>
      <c r="P191" s="93" t="s">
        <v>119</v>
      </c>
      <c r="Q191" s="93" t="s">
        <v>715</v>
      </c>
      <c r="R191" s="93" t="s">
        <v>71</v>
      </c>
      <c r="S191" s="93">
        <v>999</v>
      </c>
      <c r="T191" s="93" t="s">
        <v>102</v>
      </c>
      <c r="U191" s="93" t="s">
        <v>102</v>
      </c>
      <c r="V191" s="93" t="s">
        <v>716</v>
      </c>
      <c r="W191" s="93" t="s">
        <v>122</v>
      </c>
      <c r="X191" s="93" t="s">
        <v>717</v>
      </c>
      <c r="Y191" s="93" t="s">
        <v>177</v>
      </c>
      <c r="Z191" s="93" t="s">
        <v>952</v>
      </c>
      <c r="AA191" s="93" t="s">
        <v>106</v>
      </c>
      <c r="AB191" s="93" t="s">
        <v>106</v>
      </c>
      <c r="AC191" s="93" t="s">
        <v>939</v>
      </c>
      <c r="AD191" s="93" t="s">
        <v>940</v>
      </c>
      <c r="AE191" s="93" t="s">
        <v>941</v>
      </c>
      <c r="AF191" s="93" t="s">
        <v>942</v>
      </c>
      <c r="AG191" s="93" t="s">
        <v>942</v>
      </c>
      <c r="AH191" s="93" t="s">
        <v>943</v>
      </c>
      <c r="AI191" s="93" t="s">
        <v>943</v>
      </c>
      <c r="AJ191" s="93" t="s">
        <v>944</v>
      </c>
      <c r="AK191" s="93">
        <v>3</v>
      </c>
      <c r="AM191" s="93" t="s">
        <v>945</v>
      </c>
      <c r="AN191" s="93" t="s">
        <v>946</v>
      </c>
      <c r="AO191" s="93" t="s">
        <v>947</v>
      </c>
      <c r="AP191" s="93" t="s">
        <v>953</v>
      </c>
      <c r="AU191" s="93">
        <f t="shared" si="24"/>
        <v>0</v>
      </c>
      <c r="AV191" s="93" t="s">
        <v>891</v>
      </c>
      <c r="AW191" s="14" t="e">
        <f t="shared" si="25"/>
        <v>#DIV/0!</v>
      </c>
      <c r="AX191" s="14" t="e">
        <f t="shared" si="26"/>
        <v>#DIV/0!</v>
      </c>
      <c r="AY191" s="14" t="e">
        <f t="shared" si="27"/>
        <v>#DIV/0!</v>
      </c>
      <c r="AZ191" s="93" t="e">
        <f t="shared" si="28"/>
        <v>#DIV/0!</v>
      </c>
      <c r="BA191" s="93" t="s">
        <v>949</v>
      </c>
      <c r="BB191" s="93" t="s">
        <v>911</v>
      </c>
      <c r="BC191" s="93" t="s">
        <v>950</v>
      </c>
      <c r="BD191" s="93" t="s">
        <v>951</v>
      </c>
      <c r="BE191" s="93" t="s">
        <v>1514</v>
      </c>
      <c r="BF191" s="94" t="s">
        <v>1638</v>
      </c>
      <c r="BG191" s="94" t="s">
        <v>1700</v>
      </c>
      <c r="BP191" s="93">
        <v>1</v>
      </c>
      <c r="CS191" s="93" t="s">
        <v>159</v>
      </c>
      <c r="CT191" s="93">
        <v>88.9</v>
      </c>
      <c r="CU191" s="93">
        <v>52.7</v>
      </c>
      <c r="CV191" s="93">
        <v>141.5</v>
      </c>
      <c r="CW191" s="93" t="s">
        <v>158</v>
      </c>
      <c r="CX191" s="45" t="s">
        <v>82</v>
      </c>
      <c r="CY191" s="93" t="s">
        <v>159</v>
      </c>
      <c r="CZ191" s="66">
        <v>88.9</v>
      </c>
      <c r="DA191" s="66">
        <v>52.7</v>
      </c>
      <c r="DB191" s="66">
        <v>141.5</v>
      </c>
      <c r="DC191" s="69" t="s">
        <v>158</v>
      </c>
      <c r="DE191" s="49">
        <v>88.9</v>
      </c>
      <c r="DF191" s="49">
        <v>52.7</v>
      </c>
      <c r="DG191" s="49">
        <v>141.5</v>
      </c>
      <c r="DI191" s="66">
        <f t="shared" si="29"/>
        <v>36.200000000000003</v>
      </c>
      <c r="DJ191" s="45">
        <f t="shared" si="30"/>
        <v>52.599999999999994</v>
      </c>
      <c r="DK191" s="45">
        <f t="shared" si="31"/>
        <v>4.4875121425198587</v>
      </c>
      <c r="DL191" s="93">
        <f t="shared" si="32"/>
        <v>3.9646154555473165</v>
      </c>
      <c r="DM191" s="93">
        <f t="shared" si="33"/>
        <v>4.9522997170832923</v>
      </c>
    </row>
    <row r="192" spans="1:117" ht="21" customHeight="1" x14ac:dyDescent="0.35">
      <c r="A192" s="93">
        <v>77</v>
      </c>
      <c r="B192" s="93">
        <v>10</v>
      </c>
      <c r="C192" s="93" t="s">
        <v>712</v>
      </c>
      <c r="D192" s="45" t="str">
        <f t="shared" si="23"/>
        <v>Roncarati et al (2018)</v>
      </c>
      <c r="E192" s="93" t="s">
        <v>713</v>
      </c>
      <c r="F192" s="93" t="s">
        <v>882</v>
      </c>
      <c r="G192" s="93">
        <v>2018</v>
      </c>
      <c r="H192" s="93" t="s">
        <v>505</v>
      </c>
      <c r="I192" s="93">
        <v>11</v>
      </c>
      <c r="J192" s="93" t="s">
        <v>915</v>
      </c>
      <c r="K192" s="93" t="s">
        <v>95</v>
      </c>
      <c r="L192" s="93" t="s">
        <v>290</v>
      </c>
      <c r="M192" s="93" t="s">
        <v>66</v>
      </c>
      <c r="N192" s="93" t="s">
        <v>67</v>
      </c>
      <c r="O192" s="93" t="s">
        <v>714</v>
      </c>
      <c r="P192" s="93" t="s">
        <v>119</v>
      </c>
      <c r="Q192" s="93" t="s">
        <v>715</v>
      </c>
      <c r="R192" s="93" t="s">
        <v>71</v>
      </c>
      <c r="S192" s="93">
        <v>999</v>
      </c>
      <c r="T192" s="93" t="s">
        <v>102</v>
      </c>
      <c r="U192" s="93" t="s">
        <v>102</v>
      </c>
      <c r="V192" s="93" t="s">
        <v>716</v>
      </c>
      <c r="W192" s="93" t="s">
        <v>122</v>
      </c>
      <c r="X192" s="93" t="s">
        <v>717</v>
      </c>
      <c r="Y192" s="93" t="s">
        <v>177</v>
      </c>
      <c r="Z192" s="93" t="s">
        <v>952</v>
      </c>
      <c r="AA192" s="93" t="s">
        <v>106</v>
      </c>
      <c r="AB192" s="93" t="s">
        <v>106</v>
      </c>
      <c r="AC192" s="93" t="s">
        <v>939</v>
      </c>
      <c r="AD192" s="93" t="s">
        <v>940</v>
      </c>
      <c r="AE192" s="93" t="s">
        <v>941</v>
      </c>
      <c r="AF192" s="93" t="s">
        <v>942</v>
      </c>
      <c r="AG192" s="93" t="s">
        <v>942</v>
      </c>
      <c r="AH192" s="93" t="s">
        <v>943</v>
      </c>
      <c r="AI192" s="93" t="s">
        <v>943</v>
      </c>
      <c r="AJ192" s="93" t="s">
        <v>944</v>
      </c>
      <c r="AK192" s="93">
        <v>3</v>
      </c>
      <c r="AM192" s="93" t="s">
        <v>945</v>
      </c>
      <c r="AN192" s="93" t="s">
        <v>946</v>
      </c>
      <c r="AO192" s="93" t="s">
        <v>947</v>
      </c>
      <c r="AP192" s="93" t="s">
        <v>953</v>
      </c>
      <c r="AU192" s="93">
        <f t="shared" si="24"/>
        <v>0</v>
      </c>
      <c r="AV192" s="93" t="s">
        <v>891</v>
      </c>
      <c r="AW192" s="14" t="e">
        <f t="shared" si="25"/>
        <v>#DIV/0!</v>
      </c>
      <c r="AX192" s="14" t="e">
        <f t="shared" si="26"/>
        <v>#DIV/0!</v>
      </c>
      <c r="AY192" s="14" t="e">
        <f t="shared" si="27"/>
        <v>#DIV/0!</v>
      </c>
      <c r="AZ192" s="93" t="e">
        <f t="shared" si="28"/>
        <v>#DIV/0!</v>
      </c>
      <c r="BA192" s="93" t="s">
        <v>949</v>
      </c>
      <c r="BB192" s="93" t="s">
        <v>911</v>
      </c>
      <c r="BC192" s="93" t="s">
        <v>950</v>
      </c>
      <c r="BD192" s="93" t="s">
        <v>951</v>
      </c>
      <c r="BE192" s="93" t="s">
        <v>1516</v>
      </c>
      <c r="BF192" s="94" t="s">
        <v>1638</v>
      </c>
      <c r="BG192" s="94" t="s">
        <v>1700</v>
      </c>
      <c r="BP192" s="93">
        <v>1</v>
      </c>
      <c r="CS192" s="93" t="s">
        <v>159</v>
      </c>
      <c r="CT192" s="93">
        <v>15.7</v>
      </c>
      <c r="CU192" s="93">
        <v>7.6</v>
      </c>
      <c r="CV192" s="93">
        <v>28.8</v>
      </c>
      <c r="CW192" s="93" t="s">
        <v>158</v>
      </c>
      <c r="CX192" s="45" t="s">
        <v>82</v>
      </c>
      <c r="CY192" s="93" t="s">
        <v>159</v>
      </c>
      <c r="CZ192" s="66">
        <v>15.7</v>
      </c>
      <c r="DA192" s="66">
        <v>7.6</v>
      </c>
      <c r="DB192" s="66">
        <v>28.8</v>
      </c>
      <c r="DC192" s="69" t="s">
        <v>158</v>
      </c>
      <c r="DE192" s="49">
        <v>15.7</v>
      </c>
      <c r="DF192" s="49">
        <v>7.6</v>
      </c>
      <c r="DG192" s="49">
        <v>28.8</v>
      </c>
      <c r="DI192" s="66">
        <f t="shared" si="29"/>
        <v>8.1</v>
      </c>
      <c r="DJ192" s="45">
        <f t="shared" si="30"/>
        <v>13.100000000000001</v>
      </c>
      <c r="DK192" s="45">
        <f t="shared" si="31"/>
        <v>2.7536607123542622</v>
      </c>
      <c r="DL192" s="93">
        <f t="shared" si="32"/>
        <v>2.0281482472922852</v>
      </c>
      <c r="DM192" s="93">
        <f t="shared" si="33"/>
        <v>3.3603753871419002</v>
      </c>
    </row>
    <row r="193" spans="1:117" ht="21" customHeight="1" x14ac:dyDescent="0.35">
      <c r="A193" s="93">
        <v>77</v>
      </c>
      <c r="B193" s="93">
        <v>11</v>
      </c>
      <c r="C193" s="93" t="s">
        <v>712</v>
      </c>
      <c r="D193" s="45" t="str">
        <f t="shared" si="23"/>
        <v>Roncarati et al (2018)</v>
      </c>
      <c r="E193" s="93" t="s">
        <v>713</v>
      </c>
      <c r="F193" s="93" t="s">
        <v>882</v>
      </c>
      <c r="G193" s="93">
        <v>2018</v>
      </c>
      <c r="H193" s="93" t="s">
        <v>505</v>
      </c>
      <c r="I193" s="93">
        <v>11</v>
      </c>
      <c r="J193" s="93" t="s">
        <v>915</v>
      </c>
      <c r="K193" s="93" t="s">
        <v>95</v>
      </c>
      <c r="L193" s="93" t="s">
        <v>290</v>
      </c>
      <c r="M193" s="93" t="s">
        <v>66</v>
      </c>
      <c r="N193" s="93" t="s">
        <v>67</v>
      </c>
      <c r="O193" s="93" t="s">
        <v>714</v>
      </c>
      <c r="P193" s="93" t="s">
        <v>119</v>
      </c>
      <c r="Q193" s="93" t="s">
        <v>715</v>
      </c>
      <c r="R193" s="93" t="s">
        <v>71</v>
      </c>
      <c r="S193" s="93">
        <v>999</v>
      </c>
      <c r="T193" s="93" t="s">
        <v>102</v>
      </c>
      <c r="U193" s="93" t="s">
        <v>102</v>
      </c>
      <c r="V193" s="93" t="s">
        <v>716</v>
      </c>
      <c r="W193" s="93" t="s">
        <v>122</v>
      </c>
      <c r="X193" s="93" t="s">
        <v>717</v>
      </c>
      <c r="Y193" s="93" t="s">
        <v>76</v>
      </c>
      <c r="Z193" s="93" t="s">
        <v>938</v>
      </c>
      <c r="AA193" s="93" t="s">
        <v>106</v>
      </c>
      <c r="AB193" s="93" t="s">
        <v>106</v>
      </c>
      <c r="AC193" s="93" t="s">
        <v>939</v>
      </c>
      <c r="AD193" s="93" t="s">
        <v>940</v>
      </c>
      <c r="AE193" s="93" t="s">
        <v>941</v>
      </c>
      <c r="AF193" s="93" t="s">
        <v>942</v>
      </c>
      <c r="AG193" s="93" t="s">
        <v>942</v>
      </c>
      <c r="AH193" s="93" t="s">
        <v>943</v>
      </c>
      <c r="AI193" s="93" t="s">
        <v>943</v>
      </c>
      <c r="AJ193" s="93" t="s">
        <v>944</v>
      </c>
      <c r="AK193" s="93">
        <v>3</v>
      </c>
      <c r="AM193" s="93" t="s">
        <v>945</v>
      </c>
      <c r="AN193" s="93" t="s">
        <v>946</v>
      </c>
      <c r="AO193" s="93" t="s">
        <v>947</v>
      </c>
      <c r="AP193" s="93" t="s">
        <v>948</v>
      </c>
      <c r="AU193" s="93">
        <f t="shared" si="24"/>
        <v>0</v>
      </c>
      <c r="AV193" s="93" t="s">
        <v>891</v>
      </c>
      <c r="AW193" s="14" t="e">
        <f t="shared" si="25"/>
        <v>#DIV/0!</v>
      </c>
      <c r="AX193" s="14" t="e">
        <f t="shared" si="26"/>
        <v>#DIV/0!</v>
      </c>
      <c r="AY193" s="14" t="e">
        <f t="shared" si="27"/>
        <v>#DIV/0!</v>
      </c>
      <c r="AZ193" s="93" t="e">
        <f t="shared" si="28"/>
        <v>#DIV/0!</v>
      </c>
      <c r="BA193" s="93" t="s">
        <v>949</v>
      </c>
      <c r="BB193" s="93" t="s">
        <v>911</v>
      </c>
      <c r="BC193" s="93" t="s">
        <v>950</v>
      </c>
      <c r="BD193" s="93" t="s">
        <v>951</v>
      </c>
      <c r="BE193" s="93" t="s">
        <v>1517</v>
      </c>
      <c r="BF193" s="94" t="s">
        <v>1638</v>
      </c>
      <c r="BG193" s="94" t="s">
        <v>1700</v>
      </c>
      <c r="BP193" s="93">
        <v>1</v>
      </c>
      <c r="CS193" s="93" t="s">
        <v>159</v>
      </c>
      <c r="CT193" s="93">
        <v>2.5</v>
      </c>
      <c r="CU193" s="93">
        <v>1.8</v>
      </c>
      <c r="CV193" s="93">
        <v>3.3</v>
      </c>
      <c r="CW193" s="93" t="s">
        <v>158</v>
      </c>
      <c r="CX193" s="45" t="s">
        <v>82</v>
      </c>
      <c r="CY193" s="93" t="s">
        <v>159</v>
      </c>
      <c r="CZ193" s="66">
        <v>2.5</v>
      </c>
      <c r="DA193" s="66">
        <v>1.8</v>
      </c>
      <c r="DB193" s="66">
        <v>3.3</v>
      </c>
      <c r="DC193" s="69" t="s">
        <v>158</v>
      </c>
      <c r="DE193" s="49">
        <v>2.5</v>
      </c>
      <c r="DF193" s="49">
        <v>1.8</v>
      </c>
      <c r="DG193" s="49">
        <v>3.3</v>
      </c>
      <c r="DI193" s="66">
        <f t="shared" si="29"/>
        <v>0.7</v>
      </c>
      <c r="DJ193" s="45">
        <f t="shared" si="30"/>
        <v>0.79999999999999982</v>
      </c>
      <c r="DK193" s="45">
        <f t="shared" si="31"/>
        <v>0.91629073187415511</v>
      </c>
      <c r="DL193" s="93">
        <f t="shared" si="32"/>
        <v>0.58778666490211906</v>
      </c>
      <c r="DM193" s="93">
        <f t="shared" si="33"/>
        <v>1.1939224684724346</v>
      </c>
    </row>
    <row r="194" spans="1:117" ht="21" customHeight="1" x14ac:dyDescent="0.35">
      <c r="A194" s="93">
        <v>77</v>
      </c>
      <c r="B194" s="93">
        <v>12</v>
      </c>
      <c r="C194" s="93" t="s">
        <v>712</v>
      </c>
      <c r="D194" s="45" t="str">
        <f t="shared" ref="D194:D257" si="36">CONCATENATE(C194," ","(",G194,")")</f>
        <v>Roncarati et al (2018)</v>
      </c>
      <c r="E194" s="93" t="s">
        <v>713</v>
      </c>
      <c r="F194" s="93" t="s">
        <v>882</v>
      </c>
      <c r="G194" s="93">
        <v>2018</v>
      </c>
      <c r="H194" s="93" t="s">
        <v>505</v>
      </c>
      <c r="I194" s="93">
        <v>11</v>
      </c>
      <c r="J194" s="93" t="s">
        <v>915</v>
      </c>
      <c r="K194" s="93" t="s">
        <v>95</v>
      </c>
      <c r="L194" s="93" t="s">
        <v>290</v>
      </c>
      <c r="M194" s="93" t="s">
        <v>66</v>
      </c>
      <c r="N194" s="93" t="s">
        <v>67</v>
      </c>
      <c r="O194" s="93" t="s">
        <v>714</v>
      </c>
      <c r="P194" s="93" t="s">
        <v>119</v>
      </c>
      <c r="Q194" s="93" t="s">
        <v>715</v>
      </c>
      <c r="R194" s="93" t="s">
        <v>71</v>
      </c>
      <c r="S194" s="93">
        <v>999</v>
      </c>
      <c r="T194" s="93" t="s">
        <v>102</v>
      </c>
      <c r="U194" s="93" t="s">
        <v>102</v>
      </c>
      <c r="V194" s="93" t="s">
        <v>716</v>
      </c>
      <c r="W194" s="93" t="s">
        <v>122</v>
      </c>
      <c r="X194" s="93" t="s">
        <v>717</v>
      </c>
      <c r="Y194" s="93" t="s">
        <v>177</v>
      </c>
      <c r="Z194" s="93" t="s">
        <v>952</v>
      </c>
      <c r="AA194" s="93" t="s">
        <v>106</v>
      </c>
      <c r="AB194" s="93" t="s">
        <v>106</v>
      </c>
      <c r="AC194" s="93" t="s">
        <v>939</v>
      </c>
      <c r="AD194" s="93" t="s">
        <v>940</v>
      </c>
      <c r="AE194" s="93" t="s">
        <v>941</v>
      </c>
      <c r="AF194" s="93" t="s">
        <v>942</v>
      </c>
      <c r="AG194" s="93" t="s">
        <v>942</v>
      </c>
      <c r="AH194" s="93" t="s">
        <v>943</v>
      </c>
      <c r="AI194" s="93" t="s">
        <v>943</v>
      </c>
      <c r="AJ194" s="93" t="s">
        <v>944</v>
      </c>
      <c r="AK194" s="93">
        <v>3</v>
      </c>
      <c r="AM194" s="93" t="s">
        <v>945</v>
      </c>
      <c r="AN194" s="93" t="s">
        <v>946</v>
      </c>
      <c r="AO194" s="93" t="s">
        <v>947</v>
      </c>
      <c r="AP194" s="93" t="s">
        <v>953</v>
      </c>
      <c r="AU194" s="93">
        <f t="shared" ref="AU194:AU257" si="37">SUM(AR194,AT194)</f>
        <v>0</v>
      </c>
      <c r="AV194" s="93" t="s">
        <v>891</v>
      </c>
      <c r="AW194" s="14" t="e">
        <f t="shared" ref="AW194:AW262" si="38">AQ194/AR194</f>
        <v>#DIV/0!</v>
      </c>
      <c r="AX194" s="14" t="e">
        <f t="shared" ref="AX194:AX262" si="39">AS194/AT194</f>
        <v>#DIV/0!</v>
      </c>
      <c r="AY194" s="14" t="e">
        <f t="shared" ref="AY194:AY262" si="40">SUM(AQ194,AS194)/AU194</f>
        <v>#DIV/0!</v>
      </c>
      <c r="AZ194" s="93" t="e">
        <f t="shared" ref="AZ194:AZ257" si="41">IF(AY194&lt;0.1,1,0)</f>
        <v>#DIV/0!</v>
      </c>
      <c r="BA194" s="93" t="s">
        <v>949</v>
      </c>
      <c r="BB194" s="93" t="s">
        <v>911</v>
      </c>
      <c r="BC194" s="93" t="s">
        <v>950</v>
      </c>
      <c r="BD194" s="93" t="s">
        <v>951</v>
      </c>
      <c r="BE194" s="93" t="s">
        <v>1517</v>
      </c>
      <c r="BF194" s="94" t="s">
        <v>1638</v>
      </c>
      <c r="BG194" s="94" t="s">
        <v>1700</v>
      </c>
      <c r="BP194" s="93">
        <v>1</v>
      </c>
      <c r="CS194" s="93" t="s">
        <v>159</v>
      </c>
      <c r="CT194" s="93">
        <v>43.6</v>
      </c>
      <c r="CU194" s="93">
        <v>31.4</v>
      </c>
      <c r="CV194" s="93">
        <v>58.9</v>
      </c>
      <c r="CW194" s="93" t="s">
        <v>158</v>
      </c>
      <c r="CX194" s="45" t="s">
        <v>82</v>
      </c>
      <c r="CY194" s="93" t="s">
        <v>159</v>
      </c>
      <c r="CZ194" s="66">
        <v>43.6</v>
      </c>
      <c r="DA194" s="66">
        <v>31.4</v>
      </c>
      <c r="DB194" s="66">
        <v>58.9</v>
      </c>
      <c r="DC194" s="69" t="s">
        <v>158</v>
      </c>
      <c r="DE194" s="49">
        <v>43.6</v>
      </c>
      <c r="DF194" s="49">
        <v>31.4</v>
      </c>
      <c r="DG194" s="49">
        <v>58.9</v>
      </c>
      <c r="DI194" s="66">
        <f t="shared" ref="DI194:DI257" si="42">DE194-DF194</f>
        <v>12.200000000000003</v>
      </c>
      <c r="DJ194" s="45">
        <f t="shared" ref="DJ194:DJ257" si="43">DG194-DE194</f>
        <v>15.299999999999997</v>
      </c>
      <c r="DK194" s="45">
        <f t="shared" ref="DK194:DK257" si="44">LN(DE194)</f>
        <v>3.7750571503549888</v>
      </c>
      <c r="DL194" s="93">
        <f t="shared" ref="DL194:DL257" si="45">LN(DF194)</f>
        <v>3.4468078929142076</v>
      </c>
      <c r="DM194" s="93">
        <f t="shared" ref="DM194:DM257" si="46">LN(DG194)</f>
        <v>4.0758410906575406</v>
      </c>
    </row>
    <row r="195" spans="1:117" ht="21" customHeight="1" x14ac:dyDescent="0.35">
      <c r="A195" s="93">
        <v>77</v>
      </c>
      <c r="B195" s="93">
        <v>3</v>
      </c>
      <c r="C195" s="93" t="s">
        <v>712</v>
      </c>
      <c r="D195" s="45" t="str">
        <f t="shared" si="36"/>
        <v>Roncarati et al (2018)</v>
      </c>
      <c r="E195" s="93" t="s">
        <v>713</v>
      </c>
      <c r="F195" s="93" t="s">
        <v>882</v>
      </c>
      <c r="G195" s="93">
        <v>2018</v>
      </c>
      <c r="H195" s="93" t="s">
        <v>505</v>
      </c>
      <c r="I195" s="93">
        <v>11</v>
      </c>
      <c r="J195" s="93" t="s">
        <v>915</v>
      </c>
      <c r="K195" s="93" t="s">
        <v>95</v>
      </c>
      <c r="L195" s="93" t="s">
        <v>290</v>
      </c>
      <c r="M195" s="93" t="s">
        <v>66</v>
      </c>
      <c r="N195" s="93" t="s">
        <v>67</v>
      </c>
      <c r="O195" s="93" t="s">
        <v>714</v>
      </c>
      <c r="P195" s="93" t="s">
        <v>119</v>
      </c>
      <c r="Q195" s="93" t="s">
        <v>715</v>
      </c>
      <c r="R195" s="93" t="s">
        <v>71</v>
      </c>
      <c r="S195" s="93">
        <v>999</v>
      </c>
      <c r="T195" s="93" t="s">
        <v>102</v>
      </c>
      <c r="U195" s="93" t="s">
        <v>102</v>
      </c>
      <c r="V195" s="93" t="s">
        <v>716</v>
      </c>
      <c r="W195" s="93" t="s">
        <v>122</v>
      </c>
      <c r="X195" s="93" t="s">
        <v>717</v>
      </c>
      <c r="Y195" s="93" t="s">
        <v>76</v>
      </c>
      <c r="Z195" s="93" t="s">
        <v>938</v>
      </c>
      <c r="AA195" s="93" t="s">
        <v>106</v>
      </c>
      <c r="AB195" s="93" t="s">
        <v>106</v>
      </c>
      <c r="AC195" s="93" t="s">
        <v>939</v>
      </c>
      <c r="AD195" s="93" t="s">
        <v>940</v>
      </c>
      <c r="AE195" s="93" t="s">
        <v>941</v>
      </c>
      <c r="AF195" s="93" t="s">
        <v>942</v>
      </c>
      <c r="AG195" s="93" t="s">
        <v>942</v>
      </c>
      <c r="AH195" s="93" t="s">
        <v>943</v>
      </c>
      <c r="AI195" s="93" t="s">
        <v>943</v>
      </c>
      <c r="AJ195" s="93" t="s">
        <v>944</v>
      </c>
      <c r="AK195" s="93">
        <v>3</v>
      </c>
      <c r="AM195" s="93" t="s">
        <v>945</v>
      </c>
      <c r="AN195" s="93" t="s">
        <v>946</v>
      </c>
      <c r="AO195" s="93" t="s">
        <v>947</v>
      </c>
      <c r="AP195" s="93" t="s">
        <v>948</v>
      </c>
      <c r="AU195" s="93">
        <f t="shared" si="37"/>
        <v>0</v>
      </c>
      <c r="AV195" s="93" t="s">
        <v>891</v>
      </c>
      <c r="AW195" s="14" t="e">
        <f t="shared" si="38"/>
        <v>#DIV/0!</v>
      </c>
      <c r="AX195" s="14" t="e">
        <f t="shared" si="39"/>
        <v>#DIV/0!</v>
      </c>
      <c r="AY195" s="14" t="e">
        <f t="shared" si="40"/>
        <v>#DIV/0!</v>
      </c>
      <c r="AZ195" s="93" t="e">
        <f t="shared" si="41"/>
        <v>#DIV/0!</v>
      </c>
      <c r="BA195" s="93" t="s">
        <v>949</v>
      </c>
      <c r="BB195" s="93" t="s">
        <v>911</v>
      </c>
      <c r="BC195" s="93" t="s">
        <v>950</v>
      </c>
      <c r="BD195" s="93" t="s">
        <v>951</v>
      </c>
      <c r="BE195" s="93" t="s">
        <v>1240</v>
      </c>
      <c r="BF195" s="94" t="s">
        <v>1209</v>
      </c>
      <c r="BG195" s="94" t="s">
        <v>1697</v>
      </c>
      <c r="BP195" s="93">
        <v>1</v>
      </c>
      <c r="CS195" s="93" t="s">
        <v>159</v>
      </c>
      <c r="CT195" s="93">
        <v>2.4</v>
      </c>
      <c r="CU195" s="93">
        <v>1.4</v>
      </c>
      <c r="CV195" s="93">
        <v>3.7</v>
      </c>
      <c r="CW195" s="93" t="s">
        <v>158</v>
      </c>
      <c r="CX195" s="45" t="s">
        <v>82</v>
      </c>
      <c r="CY195" s="93" t="s">
        <v>159</v>
      </c>
      <c r="CZ195" s="66">
        <v>2.4</v>
      </c>
      <c r="DA195" s="66">
        <v>1.4</v>
      </c>
      <c r="DB195" s="66">
        <v>3.7</v>
      </c>
      <c r="DC195" s="69" t="s">
        <v>158</v>
      </c>
      <c r="DE195" s="49">
        <v>2.4</v>
      </c>
      <c r="DF195" s="49">
        <v>1.4</v>
      </c>
      <c r="DG195" s="49">
        <v>3.7</v>
      </c>
      <c r="DI195" s="66">
        <f t="shared" si="42"/>
        <v>1</v>
      </c>
      <c r="DJ195" s="45">
        <f t="shared" si="43"/>
        <v>1.3000000000000003</v>
      </c>
      <c r="DK195" s="45">
        <f t="shared" si="44"/>
        <v>0.87546873735389985</v>
      </c>
      <c r="DL195" s="93">
        <f t="shared" si="45"/>
        <v>0.33647223662121289</v>
      </c>
      <c r="DM195" s="93">
        <f t="shared" si="46"/>
        <v>1.3083328196501789</v>
      </c>
    </row>
    <row r="196" spans="1:117" ht="21" customHeight="1" x14ac:dyDescent="0.35">
      <c r="A196" s="93">
        <v>77</v>
      </c>
      <c r="B196" s="93">
        <v>4</v>
      </c>
      <c r="C196" s="93" t="s">
        <v>712</v>
      </c>
      <c r="D196" s="45" t="str">
        <f t="shared" si="36"/>
        <v>Roncarati et al (2018)</v>
      </c>
      <c r="E196" s="93" t="s">
        <v>713</v>
      </c>
      <c r="F196" s="93" t="s">
        <v>882</v>
      </c>
      <c r="G196" s="93">
        <v>2018</v>
      </c>
      <c r="H196" s="93" t="s">
        <v>505</v>
      </c>
      <c r="I196" s="93">
        <v>11</v>
      </c>
      <c r="J196" s="93" t="s">
        <v>915</v>
      </c>
      <c r="K196" s="93" t="s">
        <v>95</v>
      </c>
      <c r="L196" s="93" t="s">
        <v>290</v>
      </c>
      <c r="M196" s="93" t="s">
        <v>66</v>
      </c>
      <c r="N196" s="93" t="s">
        <v>67</v>
      </c>
      <c r="O196" s="93" t="s">
        <v>714</v>
      </c>
      <c r="P196" s="93" t="s">
        <v>119</v>
      </c>
      <c r="Q196" s="93" t="s">
        <v>715</v>
      </c>
      <c r="R196" s="93" t="s">
        <v>71</v>
      </c>
      <c r="S196" s="93">
        <v>999</v>
      </c>
      <c r="T196" s="93" t="s">
        <v>102</v>
      </c>
      <c r="U196" s="93" t="s">
        <v>102</v>
      </c>
      <c r="V196" s="93" t="s">
        <v>716</v>
      </c>
      <c r="W196" s="93" t="s">
        <v>122</v>
      </c>
      <c r="X196" s="93" t="s">
        <v>717</v>
      </c>
      <c r="Y196" s="93" t="s">
        <v>177</v>
      </c>
      <c r="Z196" s="93" t="s">
        <v>952</v>
      </c>
      <c r="AA196" s="93" t="s">
        <v>106</v>
      </c>
      <c r="AB196" s="93" t="s">
        <v>106</v>
      </c>
      <c r="AC196" s="93" t="s">
        <v>939</v>
      </c>
      <c r="AD196" s="93" t="s">
        <v>940</v>
      </c>
      <c r="AE196" s="93" t="s">
        <v>941</v>
      </c>
      <c r="AF196" s="93" t="s">
        <v>942</v>
      </c>
      <c r="AG196" s="93" t="s">
        <v>942</v>
      </c>
      <c r="AH196" s="93" t="s">
        <v>943</v>
      </c>
      <c r="AI196" s="93" t="s">
        <v>943</v>
      </c>
      <c r="AJ196" s="93" t="s">
        <v>944</v>
      </c>
      <c r="AK196" s="93">
        <v>3</v>
      </c>
      <c r="AM196" s="93" t="s">
        <v>945</v>
      </c>
      <c r="AN196" s="93" t="s">
        <v>946</v>
      </c>
      <c r="AO196" s="93" t="s">
        <v>947</v>
      </c>
      <c r="AP196" s="93" t="s">
        <v>953</v>
      </c>
      <c r="AU196" s="93">
        <f t="shared" si="37"/>
        <v>0</v>
      </c>
      <c r="AV196" s="93" t="s">
        <v>891</v>
      </c>
      <c r="AW196" s="14" t="e">
        <f t="shared" si="38"/>
        <v>#DIV/0!</v>
      </c>
      <c r="AX196" s="14" t="e">
        <f t="shared" si="39"/>
        <v>#DIV/0!</v>
      </c>
      <c r="AY196" s="14" t="e">
        <f t="shared" si="40"/>
        <v>#DIV/0!</v>
      </c>
      <c r="AZ196" s="93" t="e">
        <f t="shared" si="41"/>
        <v>#DIV/0!</v>
      </c>
      <c r="BA196" s="93" t="s">
        <v>949</v>
      </c>
      <c r="BB196" s="93" t="s">
        <v>911</v>
      </c>
      <c r="BC196" s="93" t="s">
        <v>950</v>
      </c>
      <c r="BD196" s="93" t="s">
        <v>951</v>
      </c>
      <c r="BE196" s="93" t="s">
        <v>1240</v>
      </c>
      <c r="BF196" s="94" t="s">
        <v>1209</v>
      </c>
      <c r="BG196" s="94" t="s">
        <v>1697</v>
      </c>
      <c r="BP196" s="93">
        <v>1</v>
      </c>
      <c r="CS196" s="93" t="s">
        <v>159</v>
      </c>
      <c r="CT196" s="93">
        <v>6.4</v>
      </c>
      <c r="CU196" s="93">
        <v>3.9</v>
      </c>
      <c r="CV196" s="93">
        <v>9.9</v>
      </c>
      <c r="CW196" s="93" t="s">
        <v>158</v>
      </c>
      <c r="CX196" s="45" t="s">
        <v>82</v>
      </c>
      <c r="CY196" s="93" t="s">
        <v>159</v>
      </c>
      <c r="CZ196" s="66">
        <v>6.4</v>
      </c>
      <c r="DA196" s="66">
        <v>3.9</v>
      </c>
      <c r="DB196" s="66">
        <v>9.9</v>
      </c>
      <c r="DC196" s="69" t="s">
        <v>158</v>
      </c>
      <c r="DE196" s="49">
        <v>6.4</v>
      </c>
      <c r="DF196" s="49">
        <v>3.9</v>
      </c>
      <c r="DG196" s="49">
        <v>9.9</v>
      </c>
      <c r="DI196" s="66">
        <f t="shared" si="42"/>
        <v>2.5000000000000004</v>
      </c>
      <c r="DJ196" s="45">
        <f t="shared" si="43"/>
        <v>3.5</v>
      </c>
      <c r="DK196" s="45">
        <f t="shared" si="44"/>
        <v>1.8562979903656263</v>
      </c>
      <c r="DL196" s="93">
        <f t="shared" si="45"/>
        <v>1.3609765531356006</v>
      </c>
      <c r="DM196" s="93">
        <f t="shared" si="46"/>
        <v>2.2925347571405443</v>
      </c>
    </row>
    <row r="197" spans="1:117" ht="21" customHeight="1" x14ac:dyDescent="0.35">
      <c r="A197" s="93">
        <v>77</v>
      </c>
      <c r="B197" s="93">
        <v>1</v>
      </c>
      <c r="C197" s="93" t="s">
        <v>712</v>
      </c>
      <c r="D197" s="45" t="str">
        <f t="shared" si="36"/>
        <v>Roncarati et al (2018)</v>
      </c>
      <c r="E197" s="93" t="s">
        <v>713</v>
      </c>
      <c r="F197" s="93" t="s">
        <v>882</v>
      </c>
      <c r="G197" s="93">
        <v>2018</v>
      </c>
      <c r="H197" s="93" t="s">
        <v>505</v>
      </c>
      <c r="I197" s="93">
        <v>11</v>
      </c>
      <c r="J197" s="93" t="s">
        <v>915</v>
      </c>
      <c r="K197" s="93" t="s">
        <v>95</v>
      </c>
      <c r="L197" s="93" t="s">
        <v>290</v>
      </c>
      <c r="M197" s="93" t="s">
        <v>66</v>
      </c>
      <c r="N197" s="93" t="s">
        <v>67</v>
      </c>
      <c r="O197" s="93" t="s">
        <v>714</v>
      </c>
      <c r="P197" s="93" t="s">
        <v>119</v>
      </c>
      <c r="Q197" s="93" t="s">
        <v>715</v>
      </c>
      <c r="R197" s="93" t="s">
        <v>71</v>
      </c>
      <c r="S197" s="93">
        <v>999</v>
      </c>
      <c r="T197" s="93" t="s">
        <v>102</v>
      </c>
      <c r="U197" s="93" t="s">
        <v>102</v>
      </c>
      <c r="V197" s="93" t="s">
        <v>716</v>
      </c>
      <c r="W197" s="93" t="s">
        <v>122</v>
      </c>
      <c r="X197" s="93" t="s">
        <v>717</v>
      </c>
      <c r="Y197" s="93" t="s">
        <v>76</v>
      </c>
      <c r="Z197" s="93" t="s">
        <v>938</v>
      </c>
      <c r="AA197" s="93" t="s">
        <v>106</v>
      </c>
      <c r="AB197" s="93" t="s">
        <v>106</v>
      </c>
      <c r="AC197" s="93" t="s">
        <v>939</v>
      </c>
      <c r="AD197" s="93" t="s">
        <v>940</v>
      </c>
      <c r="AE197" s="93" t="s">
        <v>941</v>
      </c>
      <c r="AF197" s="93" t="s">
        <v>942</v>
      </c>
      <c r="AG197" s="93" t="s">
        <v>942</v>
      </c>
      <c r="AH197" s="93" t="s">
        <v>943</v>
      </c>
      <c r="AI197" s="93" t="s">
        <v>943</v>
      </c>
      <c r="AJ197" s="93" t="s">
        <v>944</v>
      </c>
      <c r="AK197" s="93">
        <v>3</v>
      </c>
      <c r="AM197" s="93" t="s">
        <v>945</v>
      </c>
      <c r="AN197" s="93" t="s">
        <v>946</v>
      </c>
      <c r="AO197" s="93" t="s">
        <v>947</v>
      </c>
      <c r="AP197" s="93" t="s">
        <v>948</v>
      </c>
      <c r="AU197" s="93">
        <f t="shared" si="37"/>
        <v>0</v>
      </c>
      <c r="AV197" s="93" t="s">
        <v>891</v>
      </c>
      <c r="AW197" s="14" t="e">
        <f t="shared" si="38"/>
        <v>#DIV/0!</v>
      </c>
      <c r="AX197" s="14" t="e">
        <f t="shared" si="39"/>
        <v>#DIV/0!</v>
      </c>
      <c r="AY197" s="14" t="e">
        <f t="shared" si="40"/>
        <v>#DIV/0!</v>
      </c>
      <c r="AZ197" s="93" t="e">
        <f t="shared" si="41"/>
        <v>#DIV/0!</v>
      </c>
      <c r="BA197" s="93" t="s">
        <v>949</v>
      </c>
      <c r="BB197" s="93" t="s">
        <v>911</v>
      </c>
      <c r="BC197" s="93" t="s">
        <v>950</v>
      </c>
      <c r="BD197" s="93" t="s">
        <v>951</v>
      </c>
      <c r="BE197" s="93" t="s">
        <v>349</v>
      </c>
      <c r="BF197" s="94" t="s">
        <v>897</v>
      </c>
      <c r="BG197" s="94" t="s">
        <v>1703</v>
      </c>
      <c r="BP197" s="93">
        <v>1</v>
      </c>
      <c r="CS197" s="93" t="s">
        <v>159</v>
      </c>
      <c r="CT197" s="93">
        <v>3.4</v>
      </c>
      <c r="CU197" s="93">
        <v>1.7</v>
      </c>
      <c r="CV197" s="93">
        <v>6</v>
      </c>
      <c r="CW197" s="93" t="s">
        <v>158</v>
      </c>
      <c r="CX197" s="45" t="s">
        <v>82</v>
      </c>
      <c r="CY197" s="93" t="s">
        <v>159</v>
      </c>
      <c r="CZ197" s="66">
        <v>3.4</v>
      </c>
      <c r="DA197" s="66">
        <v>1.7</v>
      </c>
      <c r="DB197" s="66">
        <v>6</v>
      </c>
      <c r="DC197" s="69" t="s">
        <v>158</v>
      </c>
      <c r="DE197" s="49">
        <v>3.4</v>
      </c>
      <c r="DF197" s="49">
        <v>1.7</v>
      </c>
      <c r="DG197" s="49">
        <v>6</v>
      </c>
      <c r="DI197" s="66">
        <f t="shared" si="42"/>
        <v>1.7</v>
      </c>
      <c r="DJ197" s="45">
        <f t="shared" si="43"/>
        <v>2.6</v>
      </c>
      <c r="DK197" s="45">
        <f t="shared" si="44"/>
        <v>1.2237754316221157</v>
      </c>
      <c r="DL197" s="93">
        <f t="shared" si="45"/>
        <v>0.53062825106217038</v>
      </c>
      <c r="DM197" s="93">
        <f t="shared" si="46"/>
        <v>1.791759469228055</v>
      </c>
    </row>
    <row r="198" spans="1:117" ht="21" customHeight="1" x14ac:dyDescent="0.35">
      <c r="A198" s="93">
        <v>77</v>
      </c>
      <c r="B198" s="93">
        <v>2</v>
      </c>
      <c r="C198" s="93" t="s">
        <v>712</v>
      </c>
      <c r="D198" s="45" t="str">
        <f t="shared" si="36"/>
        <v>Roncarati et al (2018)</v>
      </c>
      <c r="E198" s="93" t="s">
        <v>713</v>
      </c>
      <c r="F198" s="93" t="s">
        <v>882</v>
      </c>
      <c r="G198" s="93">
        <v>2018</v>
      </c>
      <c r="H198" s="93" t="s">
        <v>505</v>
      </c>
      <c r="I198" s="93">
        <v>11</v>
      </c>
      <c r="J198" s="93" t="s">
        <v>915</v>
      </c>
      <c r="K198" s="93" t="s">
        <v>95</v>
      </c>
      <c r="L198" s="93" t="s">
        <v>290</v>
      </c>
      <c r="M198" s="93" t="s">
        <v>66</v>
      </c>
      <c r="N198" s="93" t="s">
        <v>67</v>
      </c>
      <c r="O198" s="93" t="s">
        <v>714</v>
      </c>
      <c r="P198" s="93" t="s">
        <v>119</v>
      </c>
      <c r="Q198" s="93" t="s">
        <v>715</v>
      </c>
      <c r="R198" s="93" t="s">
        <v>71</v>
      </c>
      <c r="S198" s="93">
        <v>999</v>
      </c>
      <c r="T198" s="93" t="s">
        <v>102</v>
      </c>
      <c r="U198" s="93" t="s">
        <v>102</v>
      </c>
      <c r="V198" s="93" t="s">
        <v>716</v>
      </c>
      <c r="W198" s="93" t="s">
        <v>122</v>
      </c>
      <c r="X198" s="93" t="s">
        <v>717</v>
      </c>
      <c r="Y198" s="93" t="s">
        <v>177</v>
      </c>
      <c r="Z198" s="93" t="s">
        <v>952</v>
      </c>
      <c r="AA198" s="93" t="s">
        <v>106</v>
      </c>
      <c r="AB198" s="93" t="s">
        <v>106</v>
      </c>
      <c r="AC198" s="93" t="s">
        <v>939</v>
      </c>
      <c r="AD198" s="93" t="s">
        <v>940</v>
      </c>
      <c r="AE198" s="93" t="s">
        <v>941</v>
      </c>
      <c r="AF198" s="93" t="s">
        <v>942</v>
      </c>
      <c r="AG198" s="93" t="s">
        <v>942</v>
      </c>
      <c r="AH198" s="93" t="s">
        <v>943</v>
      </c>
      <c r="AI198" s="93" t="s">
        <v>943</v>
      </c>
      <c r="AJ198" s="93" t="s">
        <v>944</v>
      </c>
      <c r="AK198" s="93">
        <v>3</v>
      </c>
      <c r="AM198" s="93" t="s">
        <v>945</v>
      </c>
      <c r="AN198" s="93" t="s">
        <v>946</v>
      </c>
      <c r="AO198" s="93" t="s">
        <v>947</v>
      </c>
      <c r="AP198" s="93" t="s">
        <v>953</v>
      </c>
      <c r="AU198" s="93">
        <f t="shared" si="37"/>
        <v>0</v>
      </c>
      <c r="AV198" s="93" t="s">
        <v>891</v>
      </c>
      <c r="AW198" s="14" t="e">
        <f t="shared" si="38"/>
        <v>#DIV/0!</v>
      </c>
      <c r="AX198" s="14" t="e">
        <f t="shared" si="39"/>
        <v>#DIV/0!</v>
      </c>
      <c r="AY198" s="14" t="e">
        <f t="shared" si="40"/>
        <v>#DIV/0!</v>
      </c>
      <c r="AZ198" s="93" t="e">
        <f t="shared" si="41"/>
        <v>#DIV/0!</v>
      </c>
      <c r="BA198" s="93" t="s">
        <v>949</v>
      </c>
      <c r="BB198" s="93" t="s">
        <v>911</v>
      </c>
      <c r="BC198" s="93" t="s">
        <v>950</v>
      </c>
      <c r="BD198" s="93" t="s">
        <v>951</v>
      </c>
      <c r="BE198" s="93" t="s">
        <v>349</v>
      </c>
      <c r="BF198" s="94" t="s">
        <v>897</v>
      </c>
      <c r="BG198" s="94" t="s">
        <v>1703</v>
      </c>
      <c r="BP198" s="93">
        <v>1</v>
      </c>
      <c r="CS198" s="93" t="s">
        <v>159</v>
      </c>
      <c r="CT198" s="93">
        <v>63.8</v>
      </c>
      <c r="CU198" s="93">
        <v>32.4</v>
      </c>
      <c r="CV198" s="93">
        <v>113.8</v>
      </c>
      <c r="CW198" s="93" t="s">
        <v>158</v>
      </c>
      <c r="CX198" s="45" t="s">
        <v>82</v>
      </c>
      <c r="CY198" s="93" t="s">
        <v>159</v>
      </c>
      <c r="CZ198" s="66">
        <v>63.8</v>
      </c>
      <c r="DA198" s="66">
        <v>32.4</v>
      </c>
      <c r="DB198" s="66">
        <v>113.8</v>
      </c>
      <c r="DC198" s="69" t="s">
        <v>158</v>
      </c>
      <c r="DE198" s="49">
        <v>63.8</v>
      </c>
      <c r="DF198" s="49">
        <v>32.4</v>
      </c>
      <c r="DG198" s="49">
        <v>113.8</v>
      </c>
      <c r="DI198" s="66">
        <f t="shared" si="42"/>
        <v>31.4</v>
      </c>
      <c r="DJ198" s="45">
        <f t="shared" si="43"/>
        <v>50</v>
      </c>
      <c r="DK198" s="45">
        <f t="shared" si="44"/>
        <v>4.1557531903507439</v>
      </c>
      <c r="DL198" s="93">
        <f t="shared" si="45"/>
        <v>3.4781584227982836</v>
      </c>
      <c r="DM198" s="93">
        <f t="shared" si="46"/>
        <v>4.7344425216922303</v>
      </c>
    </row>
    <row r="199" spans="1:117" ht="21" customHeight="1" x14ac:dyDescent="0.35">
      <c r="A199" s="93">
        <v>77</v>
      </c>
      <c r="B199" s="93">
        <v>13</v>
      </c>
      <c r="C199" s="93" t="s">
        <v>712</v>
      </c>
      <c r="D199" s="45" t="str">
        <f t="shared" si="36"/>
        <v>Roncarati et al (2018)</v>
      </c>
      <c r="E199" s="93" t="s">
        <v>713</v>
      </c>
      <c r="F199" s="93" t="s">
        <v>882</v>
      </c>
      <c r="G199" s="93">
        <v>2018</v>
      </c>
      <c r="H199" s="93" t="s">
        <v>505</v>
      </c>
      <c r="I199" s="93">
        <v>11</v>
      </c>
      <c r="J199" s="93" t="s">
        <v>915</v>
      </c>
      <c r="K199" s="93" t="s">
        <v>95</v>
      </c>
      <c r="L199" s="93" t="s">
        <v>290</v>
      </c>
      <c r="M199" s="93" t="s">
        <v>66</v>
      </c>
      <c r="N199" s="93" t="s">
        <v>67</v>
      </c>
      <c r="O199" s="93" t="s">
        <v>714</v>
      </c>
      <c r="P199" s="93" t="s">
        <v>119</v>
      </c>
      <c r="Q199" s="93" t="s">
        <v>715</v>
      </c>
      <c r="R199" s="93" t="s">
        <v>71</v>
      </c>
      <c r="S199" s="93">
        <v>999</v>
      </c>
      <c r="T199" s="93" t="s">
        <v>102</v>
      </c>
      <c r="U199" s="93" t="s">
        <v>102</v>
      </c>
      <c r="V199" s="93" t="s">
        <v>716</v>
      </c>
      <c r="W199" s="93" t="s">
        <v>122</v>
      </c>
      <c r="X199" s="93" t="s">
        <v>717</v>
      </c>
      <c r="Y199" s="93" t="s">
        <v>76</v>
      </c>
      <c r="Z199" s="93" t="s">
        <v>938</v>
      </c>
      <c r="AA199" s="93" t="s">
        <v>106</v>
      </c>
      <c r="AB199" s="93" t="s">
        <v>106</v>
      </c>
      <c r="AC199" s="93" t="s">
        <v>939</v>
      </c>
      <c r="AD199" s="93" t="s">
        <v>940</v>
      </c>
      <c r="AE199" s="93" t="s">
        <v>941</v>
      </c>
      <c r="AF199" s="93" t="s">
        <v>942</v>
      </c>
      <c r="AG199" s="93" t="s">
        <v>942</v>
      </c>
      <c r="AH199" s="93" t="s">
        <v>943</v>
      </c>
      <c r="AI199" s="93" t="s">
        <v>943</v>
      </c>
      <c r="AJ199" s="93" t="s">
        <v>944</v>
      </c>
      <c r="AK199" s="93">
        <v>3</v>
      </c>
      <c r="AM199" s="93" t="s">
        <v>945</v>
      </c>
      <c r="AN199" s="93" t="s">
        <v>946</v>
      </c>
      <c r="AO199" s="93" t="s">
        <v>947</v>
      </c>
      <c r="AP199" s="93" t="s">
        <v>948</v>
      </c>
      <c r="AU199" s="93">
        <f t="shared" si="37"/>
        <v>0</v>
      </c>
      <c r="AV199" s="93" t="s">
        <v>891</v>
      </c>
      <c r="AW199" s="14" t="e">
        <f t="shared" si="38"/>
        <v>#DIV/0!</v>
      </c>
      <c r="AX199" s="14" t="e">
        <f t="shared" si="39"/>
        <v>#DIV/0!</v>
      </c>
      <c r="AY199" s="14" t="e">
        <f t="shared" si="40"/>
        <v>#DIV/0!</v>
      </c>
      <c r="AZ199" s="93" t="e">
        <f t="shared" si="41"/>
        <v>#DIV/0!</v>
      </c>
      <c r="BA199" s="93" t="s">
        <v>949</v>
      </c>
      <c r="BB199" s="93" t="s">
        <v>911</v>
      </c>
      <c r="BC199" s="93" t="s">
        <v>950</v>
      </c>
      <c r="BD199" s="93" t="s">
        <v>951</v>
      </c>
      <c r="BE199" s="93" t="s">
        <v>1384</v>
      </c>
      <c r="BG199" s="94" t="s">
        <v>1361</v>
      </c>
      <c r="BP199" s="93">
        <v>1</v>
      </c>
      <c r="CS199" s="93" t="s">
        <v>159</v>
      </c>
      <c r="CT199" s="93">
        <v>7.1</v>
      </c>
      <c r="CU199" s="93">
        <v>4.4000000000000004</v>
      </c>
      <c r="CV199" s="93">
        <v>11</v>
      </c>
      <c r="CW199" s="93" t="s">
        <v>158</v>
      </c>
      <c r="CX199" s="45" t="s">
        <v>82</v>
      </c>
      <c r="CY199" s="93" t="s">
        <v>159</v>
      </c>
      <c r="CZ199" s="66">
        <v>7.1</v>
      </c>
      <c r="DA199" s="66">
        <v>4.4000000000000004</v>
      </c>
      <c r="DB199" s="66">
        <v>11</v>
      </c>
      <c r="DC199" s="69" t="s">
        <v>158</v>
      </c>
      <c r="DE199" s="49">
        <v>7.1</v>
      </c>
      <c r="DF199" s="49">
        <v>4.4000000000000004</v>
      </c>
      <c r="DG199" s="49">
        <v>11</v>
      </c>
      <c r="DI199" s="66">
        <f t="shared" si="42"/>
        <v>2.6999999999999993</v>
      </c>
      <c r="DJ199" s="45">
        <f t="shared" si="43"/>
        <v>3.9000000000000004</v>
      </c>
      <c r="DK199" s="45">
        <f t="shared" si="44"/>
        <v>1.9600947840472698</v>
      </c>
      <c r="DL199" s="93">
        <f t="shared" si="45"/>
        <v>1.4816045409242156</v>
      </c>
      <c r="DM199" s="93">
        <f t="shared" si="46"/>
        <v>2.3978952727983707</v>
      </c>
    </row>
    <row r="200" spans="1:117" ht="21" customHeight="1" x14ac:dyDescent="0.35">
      <c r="A200" s="93">
        <v>77</v>
      </c>
      <c r="B200" s="93">
        <v>14</v>
      </c>
      <c r="C200" s="93" t="s">
        <v>712</v>
      </c>
      <c r="D200" s="45" t="str">
        <f t="shared" si="36"/>
        <v>Roncarati et al (2018)</v>
      </c>
      <c r="E200" s="93" t="s">
        <v>713</v>
      </c>
      <c r="F200" s="93" t="s">
        <v>882</v>
      </c>
      <c r="G200" s="93">
        <v>2018</v>
      </c>
      <c r="H200" s="93" t="s">
        <v>505</v>
      </c>
      <c r="I200" s="93">
        <v>11</v>
      </c>
      <c r="J200" s="93" t="s">
        <v>915</v>
      </c>
      <c r="K200" s="93" t="s">
        <v>95</v>
      </c>
      <c r="L200" s="93" t="s">
        <v>290</v>
      </c>
      <c r="M200" s="93" t="s">
        <v>66</v>
      </c>
      <c r="N200" s="93" t="s">
        <v>67</v>
      </c>
      <c r="O200" s="93" t="s">
        <v>714</v>
      </c>
      <c r="P200" s="93" t="s">
        <v>119</v>
      </c>
      <c r="Q200" s="93" t="s">
        <v>715</v>
      </c>
      <c r="R200" s="93" t="s">
        <v>71</v>
      </c>
      <c r="S200" s="93">
        <v>999</v>
      </c>
      <c r="T200" s="93" t="s">
        <v>102</v>
      </c>
      <c r="U200" s="93" t="s">
        <v>102</v>
      </c>
      <c r="V200" s="93" t="s">
        <v>716</v>
      </c>
      <c r="W200" s="93" t="s">
        <v>122</v>
      </c>
      <c r="X200" s="93" t="s">
        <v>717</v>
      </c>
      <c r="Y200" s="93" t="s">
        <v>177</v>
      </c>
      <c r="Z200" s="93" t="s">
        <v>952</v>
      </c>
      <c r="AA200" s="93" t="s">
        <v>106</v>
      </c>
      <c r="AB200" s="93" t="s">
        <v>106</v>
      </c>
      <c r="AC200" s="93" t="s">
        <v>939</v>
      </c>
      <c r="AD200" s="93" t="s">
        <v>940</v>
      </c>
      <c r="AE200" s="93" t="s">
        <v>941</v>
      </c>
      <c r="AF200" s="93" t="s">
        <v>942</v>
      </c>
      <c r="AG200" s="93" t="s">
        <v>942</v>
      </c>
      <c r="AH200" s="93" t="s">
        <v>943</v>
      </c>
      <c r="AI200" s="93" t="s">
        <v>943</v>
      </c>
      <c r="AJ200" s="93" t="s">
        <v>944</v>
      </c>
      <c r="AK200" s="93">
        <v>3</v>
      </c>
      <c r="AM200" s="93" t="s">
        <v>945</v>
      </c>
      <c r="AN200" s="93" t="s">
        <v>946</v>
      </c>
      <c r="AO200" s="93" t="s">
        <v>947</v>
      </c>
      <c r="AP200" s="93" t="s">
        <v>953</v>
      </c>
      <c r="AU200" s="93">
        <f t="shared" si="37"/>
        <v>0</v>
      </c>
      <c r="AV200" s="93" t="s">
        <v>891</v>
      </c>
      <c r="AW200" s="14" t="e">
        <f t="shared" si="38"/>
        <v>#DIV/0!</v>
      </c>
      <c r="AX200" s="14" t="e">
        <f t="shared" si="39"/>
        <v>#DIV/0!</v>
      </c>
      <c r="AY200" s="14" t="e">
        <f t="shared" si="40"/>
        <v>#DIV/0!</v>
      </c>
      <c r="AZ200" s="93" t="e">
        <f t="shared" si="41"/>
        <v>#DIV/0!</v>
      </c>
      <c r="BA200" s="93" t="s">
        <v>949</v>
      </c>
      <c r="BB200" s="93" t="s">
        <v>911</v>
      </c>
      <c r="BC200" s="93" t="s">
        <v>950</v>
      </c>
      <c r="BD200" s="93" t="s">
        <v>951</v>
      </c>
      <c r="BE200" s="93" t="s">
        <v>1384</v>
      </c>
      <c r="BG200" s="94" t="s">
        <v>1361</v>
      </c>
      <c r="BP200" s="93">
        <v>1</v>
      </c>
      <c r="CS200" s="93" t="s">
        <v>159</v>
      </c>
      <c r="CT200" s="93">
        <v>33.299999999999997</v>
      </c>
      <c r="CU200" s="93">
        <v>20.7</v>
      </c>
      <c r="CV200" s="93">
        <v>51.1</v>
      </c>
      <c r="CW200" s="93" t="s">
        <v>158</v>
      </c>
      <c r="CX200" s="45" t="s">
        <v>82</v>
      </c>
      <c r="CY200" s="93" t="s">
        <v>159</v>
      </c>
      <c r="CZ200" s="66">
        <v>33.299999999999997</v>
      </c>
      <c r="DA200" s="66">
        <v>20.7</v>
      </c>
      <c r="DB200" s="66">
        <v>51.1</v>
      </c>
      <c r="DC200" s="69" t="s">
        <v>158</v>
      </c>
      <c r="DE200" s="49">
        <v>33.299999999999997</v>
      </c>
      <c r="DF200" s="49">
        <v>20.7</v>
      </c>
      <c r="DG200" s="49">
        <v>51.1</v>
      </c>
      <c r="DI200" s="66">
        <f t="shared" si="42"/>
        <v>12.599999999999998</v>
      </c>
      <c r="DJ200" s="45">
        <f t="shared" si="43"/>
        <v>17.800000000000004</v>
      </c>
      <c r="DK200" s="45">
        <f t="shared" si="44"/>
        <v>3.505557396986398</v>
      </c>
      <c r="DL200" s="93">
        <f t="shared" si="45"/>
        <v>3.0301337002713233</v>
      </c>
      <c r="DM200" s="93">
        <f t="shared" si="46"/>
        <v>3.9337844972096589</v>
      </c>
    </row>
    <row r="201" spans="1:117" ht="21" customHeight="1" x14ac:dyDescent="0.35">
      <c r="A201" s="93">
        <v>77</v>
      </c>
      <c r="B201" s="93">
        <v>18</v>
      </c>
      <c r="C201" s="93" t="s">
        <v>712</v>
      </c>
      <c r="D201" s="45" t="str">
        <f t="shared" si="36"/>
        <v>Roncarati et al (2018)</v>
      </c>
      <c r="E201" s="93" t="s">
        <v>713</v>
      </c>
      <c r="F201" s="93" t="s">
        <v>882</v>
      </c>
      <c r="G201" s="93">
        <v>2018</v>
      </c>
      <c r="H201" s="93" t="s">
        <v>505</v>
      </c>
      <c r="I201" s="93">
        <v>11</v>
      </c>
      <c r="J201" s="93" t="s">
        <v>915</v>
      </c>
      <c r="K201" s="93" t="s">
        <v>95</v>
      </c>
      <c r="L201" s="93" t="s">
        <v>290</v>
      </c>
      <c r="M201" s="93" t="s">
        <v>66</v>
      </c>
      <c r="N201" s="93" t="s">
        <v>67</v>
      </c>
      <c r="O201" s="93" t="s">
        <v>714</v>
      </c>
      <c r="P201" s="93" t="s">
        <v>119</v>
      </c>
      <c r="Q201" s="93" t="s">
        <v>715</v>
      </c>
      <c r="R201" s="93" t="s">
        <v>71</v>
      </c>
      <c r="S201" s="93">
        <v>999</v>
      </c>
      <c r="T201" s="93" t="s">
        <v>102</v>
      </c>
      <c r="U201" s="93" t="s">
        <v>102</v>
      </c>
      <c r="V201" s="93" t="s">
        <v>716</v>
      </c>
      <c r="W201" s="93" t="s">
        <v>122</v>
      </c>
      <c r="X201" s="93" t="s">
        <v>717</v>
      </c>
      <c r="Y201" s="93" t="s">
        <v>76</v>
      </c>
      <c r="Z201" s="93" t="s">
        <v>938</v>
      </c>
      <c r="AA201" s="93" t="s">
        <v>106</v>
      </c>
      <c r="AB201" s="93" t="s">
        <v>106</v>
      </c>
      <c r="AC201" s="93" t="s">
        <v>939</v>
      </c>
      <c r="AD201" s="93" t="s">
        <v>940</v>
      </c>
      <c r="AE201" s="93" t="s">
        <v>941</v>
      </c>
      <c r="AF201" s="93" t="s">
        <v>942</v>
      </c>
      <c r="AG201" s="93" t="s">
        <v>942</v>
      </c>
      <c r="AH201" s="93" t="s">
        <v>943</v>
      </c>
      <c r="AI201" s="93" t="s">
        <v>943</v>
      </c>
      <c r="AJ201" s="93" t="s">
        <v>944</v>
      </c>
      <c r="AK201" s="93">
        <v>3</v>
      </c>
      <c r="AM201" s="93" t="s">
        <v>945</v>
      </c>
      <c r="AN201" s="93" t="s">
        <v>946</v>
      </c>
      <c r="AO201" s="93" t="s">
        <v>947</v>
      </c>
      <c r="AP201" s="93" t="s">
        <v>948</v>
      </c>
      <c r="AU201" s="93">
        <f t="shared" si="37"/>
        <v>0</v>
      </c>
      <c r="AV201" s="93" t="s">
        <v>891</v>
      </c>
      <c r="AW201" s="14" t="e">
        <f t="shared" si="38"/>
        <v>#DIV/0!</v>
      </c>
      <c r="AX201" s="14" t="e">
        <f t="shared" si="39"/>
        <v>#DIV/0!</v>
      </c>
      <c r="AY201" s="14" t="e">
        <f t="shared" si="40"/>
        <v>#DIV/0!</v>
      </c>
      <c r="AZ201" s="93" t="e">
        <f t="shared" si="41"/>
        <v>#DIV/0!</v>
      </c>
      <c r="BA201" s="93" t="s">
        <v>949</v>
      </c>
      <c r="BB201" s="93" t="s">
        <v>911</v>
      </c>
      <c r="BC201" s="93" t="s">
        <v>950</v>
      </c>
      <c r="BD201" s="93" t="s">
        <v>951</v>
      </c>
      <c r="BE201" s="93" t="s">
        <v>1583</v>
      </c>
      <c r="BG201" s="94" t="s">
        <v>1574</v>
      </c>
      <c r="BP201" s="93">
        <v>1</v>
      </c>
      <c r="CS201" s="93" t="s">
        <v>159</v>
      </c>
      <c r="CT201" s="93">
        <v>2.8</v>
      </c>
      <c r="CU201" s="93">
        <v>1.8</v>
      </c>
      <c r="CV201" s="93">
        <v>4.2</v>
      </c>
      <c r="CW201" s="93" t="s">
        <v>158</v>
      </c>
      <c r="CX201" s="45" t="s">
        <v>82</v>
      </c>
      <c r="CY201" s="93" t="s">
        <v>159</v>
      </c>
      <c r="CZ201" s="66">
        <v>2.8</v>
      </c>
      <c r="DA201" s="66">
        <v>1.8</v>
      </c>
      <c r="DB201" s="66">
        <v>4.2</v>
      </c>
      <c r="DC201" s="69" t="s">
        <v>158</v>
      </c>
      <c r="DE201" s="49">
        <v>2.8</v>
      </c>
      <c r="DF201" s="49">
        <v>1.8</v>
      </c>
      <c r="DG201" s="49">
        <v>4.2</v>
      </c>
      <c r="DI201" s="66">
        <f t="shared" si="42"/>
        <v>0.99999999999999978</v>
      </c>
      <c r="DJ201" s="45">
        <f t="shared" si="43"/>
        <v>1.4000000000000004</v>
      </c>
      <c r="DK201" s="45">
        <f t="shared" si="44"/>
        <v>1.0296194171811581</v>
      </c>
      <c r="DL201" s="93">
        <f t="shared" si="45"/>
        <v>0.58778666490211906</v>
      </c>
      <c r="DM201" s="93">
        <f t="shared" si="46"/>
        <v>1.4350845252893227</v>
      </c>
    </row>
    <row r="202" spans="1:117" ht="21" customHeight="1" x14ac:dyDescent="0.35">
      <c r="A202" s="93">
        <v>77</v>
      </c>
      <c r="B202" s="93">
        <v>19</v>
      </c>
      <c r="C202" s="93" t="s">
        <v>712</v>
      </c>
      <c r="D202" s="45" t="str">
        <f t="shared" si="36"/>
        <v>Roncarati et al (2018)</v>
      </c>
      <c r="E202" s="93" t="s">
        <v>713</v>
      </c>
      <c r="F202" s="93" t="s">
        <v>882</v>
      </c>
      <c r="G202" s="93">
        <v>2018</v>
      </c>
      <c r="H202" s="93" t="s">
        <v>505</v>
      </c>
      <c r="I202" s="93">
        <v>11</v>
      </c>
      <c r="J202" s="93" t="s">
        <v>915</v>
      </c>
      <c r="K202" s="93" t="s">
        <v>95</v>
      </c>
      <c r="L202" s="93" t="s">
        <v>290</v>
      </c>
      <c r="M202" s="93" t="s">
        <v>66</v>
      </c>
      <c r="N202" s="93" t="s">
        <v>67</v>
      </c>
      <c r="O202" s="93" t="s">
        <v>714</v>
      </c>
      <c r="P202" s="93" t="s">
        <v>119</v>
      </c>
      <c r="Q202" s="93" t="s">
        <v>715</v>
      </c>
      <c r="R202" s="93" t="s">
        <v>71</v>
      </c>
      <c r="S202" s="93">
        <v>999</v>
      </c>
      <c r="T202" s="93" t="s">
        <v>102</v>
      </c>
      <c r="U202" s="93" t="s">
        <v>102</v>
      </c>
      <c r="V202" s="93" t="s">
        <v>716</v>
      </c>
      <c r="W202" s="93" t="s">
        <v>122</v>
      </c>
      <c r="X202" s="93" t="s">
        <v>717</v>
      </c>
      <c r="Y202" s="93" t="s">
        <v>177</v>
      </c>
      <c r="Z202" s="93" t="s">
        <v>952</v>
      </c>
      <c r="AA202" s="93" t="s">
        <v>106</v>
      </c>
      <c r="AB202" s="93" t="s">
        <v>106</v>
      </c>
      <c r="AC202" s="93" t="s">
        <v>939</v>
      </c>
      <c r="AD202" s="93" t="s">
        <v>940</v>
      </c>
      <c r="AE202" s="93" t="s">
        <v>941</v>
      </c>
      <c r="AF202" s="93" t="s">
        <v>942</v>
      </c>
      <c r="AG202" s="93" t="s">
        <v>942</v>
      </c>
      <c r="AH202" s="93" t="s">
        <v>943</v>
      </c>
      <c r="AI202" s="93" t="s">
        <v>943</v>
      </c>
      <c r="AJ202" s="93" t="s">
        <v>944</v>
      </c>
      <c r="AK202" s="93">
        <v>3</v>
      </c>
      <c r="AM202" s="93" t="s">
        <v>945</v>
      </c>
      <c r="AN202" s="93" t="s">
        <v>946</v>
      </c>
      <c r="AO202" s="93" t="s">
        <v>947</v>
      </c>
      <c r="AP202" s="93" t="s">
        <v>953</v>
      </c>
      <c r="AU202" s="93">
        <f t="shared" si="37"/>
        <v>0</v>
      </c>
      <c r="AV202" s="93" t="s">
        <v>891</v>
      </c>
      <c r="AW202" s="14" t="e">
        <f t="shared" si="38"/>
        <v>#DIV/0!</v>
      </c>
      <c r="AX202" s="14" t="e">
        <f t="shared" si="39"/>
        <v>#DIV/0!</v>
      </c>
      <c r="AY202" s="14" t="e">
        <f t="shared" si="40"/>
        <v>#DIV/0!</v>
      </c>
      <c r="AZ202" s="93" t="e">
        <f t="shared" si="41"/>
        <v>#DIV/0!</v>
      </c>
      <c r="BA202" s="93" t="s">
        <v>949</v>
      </c>
      <c r="BB202" s="93" t="s">
        <v>911</v>
      </c>
      <c r="BC202" s="93" t="s">
        <v>950</v>
      </c>
      <c r="BD202" s="93" t="s">
        <v>951</v>
      </c>
      <c r="BE202" s="93" t="s">
        <v>1583</v>
      </c>
      <c r="BG202" s="94" t="s">
        <v>1574</v>
      </c>
      <c r="BP202" s="93">
        <v>1</v>
      </c>
      <c r="CS202" s="93" t="s">
        <v>159</v>
      </c>
      <c r="CT202" s="93">
        <v>4.8</v>
      </c>
      <c r="CU202" s="93">
        <v>3.1</v>
      </c>
      <c r="CV202" s="93">
        <v>7.3</v>
      </c>
      <c r="CW202" s="93" t="s">
        <v>158</v>
      </c>
      <c r="CX202" s="45" t="s">
        <v>82</v>
      </c>
      <c r="CY202" s="93" t="s">
        <v>159</v>
      </c>
      <c r="CZ202" s="66">
        <v>4.8</v>
      </c>
      <c r="DA202" s="66">
        <v>3.1</v>
      </c>
      <c r="DB202" s="66">
        <v>7.3</v>
      </c>
      <c r="DC202" s="69" t="s">
        <v>158</v>
      </c>
      <c r="DE202" s="49">
        <v>4.8</v>
      </c>
      <c r="DF202" s="49">
        <v>3.1</v>
      </c>
      <c r="DG202" s="49">
        <v>7.3</v>
      </c>
      <c r="DI202" s="66">
        <f t="shared" si="42"/>
        <v>1.6999999999999997</v>
      </c>
      <c r="DJ202" s="45">
        <f t="shared" si="43"/>
        <v>2.5</v>
      </c>
      <c r="DK202" s="45">
        <f t="shared" si="44"/>
        <v>1.5686159179138452</v>
      </c>
      <c r="DL202" s="93">
        <f t="shared" si="45"/>
        <v>1.1314021114911006</v>
      </c>
      <c r="DM202" s="93">
        <f t="shared" si="46"/>
        <v>1.9878743481543455</v>
      </c>
    </row>
    <row r="203" spans="1:117" ht="21" customHeight="1" x14ac:dyDescent="0.35">
      <c r="A203" s="93">
        <v>77</v>
      </c>
      <c r="B203" s="93">
        <v>15</v>
      </c>
      <c r="C203" s="93" t="s">
        <v>712</v>
      </c>
      <c r="D203" s="45" t="str">
        <f t="shared" si="36"/>
        <v>Roncarati et al (2018)</v>
      </c>
      <c r="E203" s="93" t="s">
        <v>713</v>
      </c>
      <c r="F203" s="93" t="s">
        <v>882</v>
      </c>
      <c r="G203" s="93">
        <v>2018</v>
      </c>
      <c r="H203" s="93" t="s">
        <v>505</v>
      </c>
      <c r="I203" s="93">
        <v>11</v>
      </c>
      <c r="J203" s="93" t="s">
        <v>915</v>
      </c>
      <c r="K203" s="93" t="s">
        <v>95</v>
      </c>
      <c r="L203" s="93" t="s">
        <v>290</v>
      </c>
      <c r="M203" s="93" t="s">
        <v>66</v>
      </c>
      <c r="N203" s="93" t="s">
        <v>67</v>
      </c>
      <c r="O203" s="93" t="s">
        <v>714</v>
      </c>
      <c r="P203" s="93" t="s">
        <v>119</v>
      </c>
      <c r="Q203" s="93" t="s">
        <v>715</v>
      </c>
      <c r="R203" s="93" t="s">
        <v>71</v>
      </c>
      <c r="S203" s="93">
        <v>999</v>
      </c>
      <c r="T203" s="93" t="s">
        <v>102</v>
      </c>
      <c r="U203" s="93" t="s">
        <v>102</v>
      </c>
      <c r="V203" s="93" t="s">
        <v>716</v>
      </c>
      <c r="W203" s="93" t="s">
        <v>122</v>
      </c>
      <c r="X203" s="93" t="s">
        <v>717</v>
      </c>
      <c r="Y203" s="93" t="s">
        <v>177</v>
      </c>
      <c r="Z203" s="93" t="s">
        <v>952</v>
      </c>
      <c r="AA203" s="93" t="s">
        <v>106</v>
      </c>
      <c r="AB203" s="93" t="s">
        <v>106</v>
      </c>
      <c r="AC203" s="93" t="s">
        <v>939</v>
      </c>
      <c r="AD203" s="93" t="s">
        <v>940</v>
      </c>
      <c r="AE203" s="93" t="s">
        <v>941</v>
      </c>
      <c r="AF203" s="93" t="s">
        <v>942</v>
      </c>
      <c r="AG203" s="93" t="s">
        <v>942</v>
      </c>
      <c r="AH203" s="93" t="s">
        <v>943</v>
      </c>
      <c r="AI203" s="93" t="s">
        <v>943</v>
      </c>
      <c r="AJ203" s="93" t="s">
        <v>944</v>
      </c>
      <c r="AK203" s="93">
        <v>3</v>
      </c>
      <c r="AM203" s="93" t="s">
        <v>945</v>
      </c>
      <c r="AN203" s="93" t="s">
        <v>946</v>
      </c>
      <c r="AO203" s="93" t="s">
        <v>947</v>
      </c>
      <c r="AP203" s="93" t="s">
        <v>953</v>
      </c>
      <c r="AU203" s="93">
        <f t="shared" si="37"/>
        <v>0</v>
      </c>
      <c r="AV203" s="93" t="s">
        <v>891</v>
      </c>
      <c r="AW203" s="14" t="e">
        <f t="shared" si="38"/>
        <v>#DIV/0!</v>
      </c>
      <c r="AX203" s="14" t="e">
        <f t="shared" si="39"/>
        <v>#DIV/0!</v>
      </c>
      <c r="AY203" s="14" t="e">
        <f t="shared" si="40"/>
        <v>#DIV/0!</v>
      </c>
      <c r="AZ203" s="93" t="e">
        <f t="shared" si="41"/>
        <v>#DIV/0!</v>
      </c>
      <c r="BA203" s="93" t="s">
        <v>949</v>
      </c>
      <c r="BB203" s="93" t="s">
        <v>911</v>
      </c>
      <c r="BC203" s="93" t="s">
        <v>950</v>
      </c>
      <c r="BD203" s="93" t="s">
        <v>951</v>
      </c>
      <c r="BE203" s="93" t="s">
        <v>1633</v>
      </c>
      <c r="BG203" s="94" t="s">
        <v>1702</v>
      </c>
      <c r="BP203" s="93">
        <v>1</v>
      </c>
      <c r="CS203" s="93" t="s">
        <v>159</v>
      </c>
      <c r="CT203" s="93">
        <v>26.8</v>
      </c>
      <c r="CU203" s="93">
        <v>9.8000000000000007</v>
      </c>
      <c r="CV203" s="93">
        <v>59.3</v>
      </c>
      <c r="CW203" s="93" t="s">
        <v>158</v>
      </c>
      <c r="CX203" s="45" t="s">
        <v>82</v>
      </c>
      <c r="CY203" s="93" t="s">
        <v>159</v>
      </c>
      <c r="CZ203" s="66">
        <v>26.8</v>
      </c>
      <c r="DA203" s="66">
        <v>9.8000000000000007</v>
      </c>
      <c r="DB203" s="66">
        <v>59.3</v>
      </c>
      <c r="DC203" s="69" t="s">
        <v>158</v>
      </c>
      <c r="DE203" s="49">
        <v>26.8</v>
      </c>
      <c r="DF203" s="49">
        <v>9.8000000000000007</v>
      </c>
      <c r="DG203" s="49">
        <v>59.3</v>
      </c>
      <c r="DI203" s="66">
        <f t="shared" si="42"/>
        <v>17</v>
      </c>
      <c r="DJ203" s="45">
        <f t="shared" si="43"/>
        <v>32.5</v>
      </c>
      <c r="DK203" s="45">
        <f t="shared" si="44"/>
        <v>3.2884018875168111</v>
      </c>
      <c r="DL203" s="93">
        <f t="shared" si="45"/>
        <v>2.2823823856765264</v>
      </c>
      <c r="DM203" s="93">
        <f t="shared" si="46"/>
        <v>4.0826093060036799</v>
      </c>
    </row>
    <row r="204" spans="1:117" ht="21" customHeight="1" x14ac:dyDescent="0.35">
      <c r="A204" s="93">
        <v>81</v>
      </c>
      <c r="B204" s="93">
        <v>1</v>
      </c>
      <c r="C204" s="93" t="s">
        <v>730</v>
      </c>
      <c r="D204" s="45" t="str">
        <f t="shared" si="36"/>
        <v>Schinka et al (2018)</v>
      </c>
      <c r="E204" s="93" t="s">
        <v>731</v>
      </c>
      <c r="F204" s="93" t="s">
        <v>882</v>
      </c>
      <c r="G204" s="93">
        <v>2018</v>
      </c>
      <c r="H204" s="93" t="s">
        <v>505</v>
      </c>
      <c r="I204" s="93">
        <v>12</v>
      </c>
      <c r="J204" s="93" t="s">
        <v>883</v>
      </c>
      <c r="K204" s="93" t="s">
        <v>95</v>
      </c>
      <c r="L204" s="93" t="s">
        <v>290</v>
      </c>
      <c r="M204" s="93" t="s">
        <v>96</v>
      </c>
      <c r="N204" s="93" t="s">
        <v>97</v>
      </c>
      <c r="O204" s="93" t="s">
        <v>732</v>
      </c>
      <c r="P204" s="93" t="s">
        <v>119</v>
      </c>
      <c r="Q204" s="93" t="s">
        <v>733</v>
      </c>
      <c r="R204" s="93" t="s">
        <v>916</v>
      </c>
      <c r="S204" s="93">
        <v>999</v>
      </c>
      <c r="T204" s="93" t="s">
        <v>121</v>
      </c>
      <c r="U204" s="93" t="s">
        <v>121</v>
      </c>
      <c r="V204" s="93" t="s">
        <v>122</v>
      </c>
      <c r="W204" s="93" t="s">
        <v>122</v>
      </c>
      <c r="X204" s="93" t="s">
        <v>177</v>
      </c>
      <c r="Y204" s="93" t="s">
        <v>177</v>
      </c>
      <c r="Z204" s="93" t="s">
        <v>734</v>
      </c>
      <c r="AA204" s="93" t="s">
        <v>107</v>
      </c>
      <c r="AB204" s="93" t="s">
        <v>106</v>
      </c>
      <c r="AC204" s="93" t="s">
        <v>1040</v>
      </c>
      <c r="AD204" s="93" t="s">
        <v>1041</v>
      </c>
      <c r="AE204" s="93">
        <v>89096</v>
      </c>
      <c r="AF204" s="93">
        <v>23898</v>
      </c>
      <c r="AG204" s="93">
        <v>23898</v>
      </c>
      <c r="AH204" s="93">
        <v>65198</v>
      </c>
      <c r="AI204" s="93">
        <v>65198</v>
      </c>
      <c r="AJ204" s="93" t="s">
        <v>1042</v>
      </c>
      <c r="AK204" s="93">
        <v>3</v>
      </c>
      <c r="AM204" s="93" t="s">
        <v>1043</v>
      </c>
      <c r="AN204" s="93">
        <v>3905</v>
      </c>
      <c r="AO204" s="93">
        <v>4143</v>
      </c>
      <c r="AU204" s="93">
        <f t="shared" si="37"/>
        <v>0</v>
      </c>
      <c r="AV204" s="93" t="s">
        <v>113</v>
      </c>
      <c r="AW204" s="14" t="e">
        <f t="shared" si="38"/>
        <v>#DIV/0!</v>
      </c>
      <c r="AX204" s="14" t="e">
        <f t="shared" si="39"/>
        <v>#DIV/0!</v>
      </c>
      <c r="AY204" s="14" t="e">
        <f t="shared" si="40"/>
        <v>#DIV/0!</v>
      </c>
      <c r="AZ204" s="93" t="e">
        <f t="shared" si="41"/>
        <v>#DIV/0!</v>
      </c>
      <c r="BA204" s="93" t="s">
        <v>923</v>
      </c>
      <c r="BB204" s="93" t="s">
        <v>1044</v>
      </c>
      <c r="BC204" s="93" t="s">
        <v>911</v>
      </c>
      <c r="BD204" s="93" t="s">
        <v>1045</v>
      </c>
      <c r="BE204" s="93" t="s">
        <v>1241</v>
      </c>
      <c r="BF204" s="94" t="s">
        <v>1207</v>
      </c>
      <c r="BG204" s="94" t="s">
        <v>1697</v>
      </c>
      <c r="BK204" s="93">
        <v>1</v>
      </c>
      <c r="CE204" s="93" t="s">
        <v>178</v>
      </c>
      <c r="CF204" s="93">
        <v>2.8</v>
      </c>
      <c r="CG204" s="93">
        <v>2.6</v>
      </c>
      <c r="CH204" s="93">
        <v>3.1</v>
      </c>
      <c r="CI204" s="4"/>
      <c r="CJ204" s="4"/>
      <c r="CK204" s="4"/>
      <c r="CW204" s="93" t="s">
        <v>81</v>
      </c>
      <c r="CX204" s="45" t="s">
        <v>82</v>
      </c>
      <c r="CY204" s="93" t="s">
        <v>178</v>
      </c>
      <c r="CZ204" s="66">
        <v>2.8</v>
      </c>
      <c r="DA204" s="66">
        <v>2.6</v>
      </c>
      <c r="DB204" s="66">
        <v>3.1</v>
      </c>
      <c r="DC204" s="69" t="s">
        <v>84</v>
      </c>
      <c r="DD204" s="69" t="s">
        <v>1242</v>
      </c>
      <c r="DE204" s="52">
        <f t="shared" ref="DE204:DE215" si="47">(1-0.5^(SQRT(CZ204)))/(1-0.5^(SQRT(1/CZ204)))</f>
        <v>2.0240619666898354</v>
      </c>
      <c r="DF204" s="52">
        <f t="shared" ref="DF204:DF215" si="48">(1-0.5^(SQRT(DA204)))/(1-0.5^(SQRT(1/DA204)))</f>
        <v>1.9259977523298595</v>
      </c>
      <c r="DG204" s="52">
        <f t="shared" ref="DG204:DG215" si="49">(1-0.5^(SQRT(DB204)))/(1-0.5^(SQRT(1/DB204)))</f>
        <v>2.1660246022278007</v>
      </c>
      <c r="DI204" s="66">
        <f t="shared" si="42"/>
        <v>9.8064214359975921E-2</v>
      </c>
      <c r="DJ204" s="45">
        <f t="shared" si="43"/>
        <v>0.14196263553796529</v>
      </c>
      <c r="DK204" s="45">
        <f t="shared" si="44"/>
        <v>0.70510636691003636</v>
      </c>
      <c r="DL204" s="93">
        <f t="shared" si="45"/>
        <v>0.65544414636064197</v>
      </c>
      <c r="DM204" s="93">
        <f t="shared" si="46"/>
        <v>0.77289350688354552</v>
      </c>
    </row>
    <row r="205" spans="1:117" ht="21" customHeight="1" x14ac:dyDescent="0.35">
      <c r="A205" s="93">
        <v>81</v>
      </c>
      <c r="B205" s="93">
        <v>4</v>
      </c>
      <c r="C205" s="93" t="s">
        <v>730</v>
      </c>
      <c r="D205" s="45" t="str">
        <f t="shared" si="36"/>
        <v>Schinka et al (2018)</v>
      </c>
      <c r="E205" s="93" t="s">
        <v>731</v>
      </c>
      <c r="F205" s="93" t="s">
        <v>882</v>
      </c>
      <c r="G205" s="93">
        <v>2018</v>
      </c>
      <c r="H205" s="93" t="s">
        <v>505</v>
      </c>
      <c r="I205" s="93">
        <v>12</v>
      </c>
      <c r="J205" s="93" t="s">
        <v>883</v>
      </c>
      <c r="K205" s="93" t="s">
        <v>95</v>
      </c>
      <c r="L205" s="93" t="s">
        <v>290</v>
      </c>
      <c r="M205" s="93" t="s">
        <v>96</v>
      </c>
      <c r="N205" s="93" t="s">
        <v>97</v>
      </c>
      <c r="O205" s="93" t="s">
        <v>732</v>
      </c>
      <c r="P205" s="93" t="s">
        <v>119</v>
      </c>
      <c r="Q205" s="93" t="s">
        <v>733</v>
      </c>
      <c r="R205" s="93" t="s">
        <v>916</v>
      </c>
      <c r="S205" s="93">
        <v>999</v>
      </c>
      <c r="T205" s="93" t="s">
        <v>121</v>
      </c>
      <c r="U205" s="93" t="s">
        <v>121</v>
      </c>
      <c r="V205" s="93" t="s">
        <v>122</v>
      </c>
      <c r="W205" s="93" t="s">
        <v>122</v>
      </c>
      <c r="X205" s="93" t="s">
        <v>177</v>
      </c>
      <c r="Y205" s="93" t="s">
        <v>177</v>
      </c>
      <c r="Z205" s="93" t="s">
        <v>734</v>
      </c>
      <c r="AA205" s="93" t="s">
        <v>107</v>
      </c>
      <c r="AB205" s="93" t="s">
        <v>106</v>
      </c>
      <c r="AC205" s="93" t="s">
        <v>1040</v>
      </c>
      <c r="AD205" s="93" t="s">
        <v>1041</v>
      </c>
      <c r="AE205" s="93">
        <v>89096</v>
      </c>
      <c r="AF205" s="93">
        <v>23898</v>
      </c>
      <c r="AG205" s="93">
        <v>23898</v>
      </c>
      <c r="AH205" s="93">
        <v>65198</v>
      </c>
      <c r="AI205" s="93">
        <v>65198</v>
      </c>
      <c r="AJ205" s="93" t="s">
        <v>1042</v>
      </c>
      <c r="AK205" s="93">
        <v>3</v>
      </c>
      <c r="AM205" s="93" t="s">
        <v>1043</v>
      </c>
      <c r="AN205" s="93">
        <v>3905</v>
      </c>
      <c r="AO205" s="93">
        <v>4143</v>
      </c>
      <c r="AU205" s="93">
        <f t="shared" si="37"/>
        <v>0</v>
      </c>
      <c r="AV205" s="93" t="s">
        <v>113</v>
      </c>
      <c r="AW205" s="14" t="e">
        <f t="shared" si="38"/>
        <v>#DIV/0!</v>
      </c>
      <c r="AX205" s="14" t="e">
        <f t="shared" si="39"/>
        <v>#DIV/0!</v>
      </c>
      <c r="AY205" s="14" t="e">
        <f t="shared" si="40"/>
        <v>#DIV/0!</v>
      </c>
      <c r="AZ205" s="93" t="e">
        <f t="shared" si="41"/>
        <v>#DIV/0!</v>
      </c>
      <c r="BA205" s="93" t="s">
        <v>923</v>
      </c>
      <c r="BB205" s="93" t="s">
        <v>1044</v>
      </c>
      <c r="BC205" s="93" t="s">
        <v>911</v>
      </c>
      <c r="BD205" s="93" t="s">
        <v>1045</v>
      </c>
      <c r="BE205" s="93" t="s">
        <v>1518</v>
      </c>
      <c r="BF205" s="94" t="s">
        <v>1638</v>
      </c>
      <c r="BG205" s="94" t="s">
        <v>1700</v>
      </c>
      <c r="BK205" s="93">
        <v>1</v>
      </c>
      <c r="CE205" s="93" t="s">
        <v>178</v>
      </c>
      <c r="CF205" s="93">
        <v>8.6999999999999993</v>
      </c>
      <c r="CG205" s="93">
        <v>7.1</v>
      </c>
      <c r="CH205" s="93">
        <v>10.6</v>
      </c>
      <c r="CI205" s="4"/>
      <c r="CJ205" s="4"/>
      <c r="CK205" s="4"/>
      <c r="CW205" s="93" t="s">
        <v>81</v>
      </c>
      <c r="CX205" s="45" t="s">
        <v>82</v>
      </c>
      <c r="CY205" s="93" t="s">
        <v>178</v>
      </c>
      <c r="CZ205" s="66">
        <v>8.6999999999999993</v>
      </c>
      <c r="DA205" s="66">
        <v>7.1</v>
      </c>
      <c r="DB205" s="66">
        <v>10.6</v>
      </c>
      <c r="DC205" s="69" t="s">
        <v>84</v>
      </c>
      <c r="DD205" s="69" t="s">
        <v>1519</v>
      </c>
      <c r="DE205" s="52">
        <f t="shared" si="47"/>
        <v>4.1568113706197192</v>
      </c>
      <c r="DF205" s="52">
        <f t="shared" si="48"/>
        <v>3.677263694112896</v>
      </c>
      <c r="DG205" s="52">
        <f t="shared" si="49"/>
        <v>4.6688499212658705</v>
      </c>
      <c r="DI205" s="66">
        <f t="shared" si="42"/>
        <v>0.47954767650682317</v>
      </c>
      <c r="DJ205" s="45">
        <f t="shared" si="43"/>
        <v>0.51203855064615134</v>
      </c>
      <c r="DK205" s="45">
        <f t="shared" si="44"/>
        <v>1.424748282916624</v>
      </c>
      <c r="DL205" s="93">
        <f t="shared" si="45"/>
        <v>1.3021689142195989</v>
      </c>
      <c r="DM205" s="93">
        <f t="shared" si="46"/>
        <v>1.540912771815268</v>
      </c>
    </row>
    <row r="206" spans="1:117" ht="21" customHeight="1" x14ac:dyDescent="0.35">
      <c r="A206" s="93">
        <v>81</v>
      </c>
      <c r="B206" s="93">
        <v>10</v>
      </c>
      <c r="C206" s="93" t="s">
        <v>730</v>
      </c>
      <c r="D206" s="45" t="str">
        <f t="shared" si="36"/>
        <v>Schinka et al (2018)</v>
      </c>
      <c r="E206" s="93" t="s">
        <v>731</v>
      </c>
      <c r="F206" s="93" t="s">
        <v>882</v>
      </c>
      <c r="G206" s="93">
        <v>2018</v>
      </c>
      <c r="H206" s="93" t="s">
        <v>505</v>
      </c>
      <c r="I206" s="93">
        <v>12</v>
      </c>
      <c r="J206" s="93" t="s">
        <v>883</v>
      </c>
      <c r="K206" s="93" t="s">
        <v>95</v>
      </c>
      <c r="L206" s="93" t="s">
        <v>290</v>
      </c>
      <c r="M206" s="93" t="s">
        <v>96</v>
      </c>
      <c r="N206" s="93" t="s">
        <v>97</v>
      </c>
      <c r="O206" s="93" t="s">
        <v>732</v>
      </c>
      <c r="P206" s="93" t="s">
        <v>119</v>
      </c>
      <c r="Q206" s="93" t="s">
        <v>733</v>
      </c>
      <c r="R206" s="93" t="s">
        <v>916</v>
      </c>
      <c r="S206" s="93">
        <v>999</v>
      </c>
      <c r="T206" s="93" t="s">
        <v>121</v>
      </c>
      <c r="U206" s="93" t="s">
        <v>121</v>
      </c>
      <c r="V206" s="93" t="s">
        <v>122</v>
      </c>
      <c r="W206" s="93" t="s">
        <v>122</v>
      </c>
      <c r="X206" s="93" t="s">
        <v>177</v>
      </c>
      <c r="Y206" s="93" t="s">
        <v>177</v>
      </c>
      <c r="Z206" s="93" t="s">
        <v>734</v>
      </c>
      <c r="AA206" s="93" t="s">
        <v>107</v>
      </c>
      <c r="AB206" s="93" t="s">
        <v>106</v>
      </c>
      <c r="AC206" s="93" t="s">
        <v>1040</v>
      </c>
      <c r="AD206" s="93" t="s">
        <v>1041</v>
      </c>
      <c r="AE206" s="93">
        <v>89096</v>
      </c>
      <c r="AF206" s="93">
        <v>23898</v>
      </c>
      <c r="AG206" s="93">
        <v>23898</v>
      </c>
      <c r="AH206" s="93">
        <v>65198</v>
      </c>
      <c r="AI206" s="93">
        <v>65198</v>
      </c>
      <c r="AJ206" s="93" t="s">
        <v>1042</v>
      </c>
      <c r="AK206" s="93">
        <v>3</v>
      </c>
      <c r="AM206" s="93" t="s">
        <v>1043</v>
      </c>
      <c r="AN206" s="93">
        <v>3905</v>
      </c>
      <c r="AO206" s="93">
        <v>4143</v>
      </c>
      <c r="AU206" s="93">
        <f t="shared" si="37"/>
        <v>0</v>
      </c>
      <c r="AV206" s="93" t="s">
        <v>113</v>
      </c>
      <c r="AW206" s="14" t="e">
        <f t="shared" si="38"/>
        <v>#DIV/0!</v>
      </c>
      <c r="AX206" s="14" t="e">
        <f t="shared" si="39"/>
        <v>#DIV/0!</v>
      </c>
      <c r="AY206" s="14" t="e">
        <f t="shared" si="40"/>
        <v>#DIV/0!</v>
      </c>
      <c r="AZ206" s="93" t="e">
        <f t="shared" si="41"/>
        <v>#DIV/0!</v>
      </c>
      <c r="BA206" s="93" t="s">
        <v>923</v>
      </c>
      <c r="BB206" s="93" t="s">
        <v>1044</v>
      </c>
      <c r="BC206" s="93" t="s">
        <v>911</v>
      </c>
      <c r="BD206" s="93" t="s">
        <v>1045</v>
      </c>
      <c r="BE206" s="93" t="s">
        <v>1396</v>
      </c>
      <c r="BF206" s="94" t="s">
        <v>1396</v>
      </c>
      <c r="BG206" s="94" t="s">
        <v>1361</v>
      </c>
      <c r="BK206" s="93">
        <v>1</v>
      </c>
      <c r="CE206" s="93" t="s">
        <v>178</v>
      </c>
      <c r="CF206" s="93">
        <v>7.6</v>
      </c>
      <c r="CG206" s="93">
        <v>5</v>
      </c>
      <c r="CH206" s="93">
        <v>11.5</v>
      </c>
      <c r="CI206" s="4"/>
      <c r="CJ206" s="4"/>
      <c r="CK206" s="4"/>
      <c r="CW206" s="93" t="s">
        <v>81</v>
      </c>
      <c r="CX206" s="45" t="s">
        <v>82</v>
      </c>
      <c r="CY206" s="93" t="s">
        <v>178</v>
      </c>
      <c r="CZ206" s="66">
        <v>7.6</v>
      </c>
      <c r="DA206" s="66">
        <v>5</v>
      </c>
      <c r="DB206" s="66">
        <v>11.5</v>
      </c>
      <c r="DC206" s="69" t="s">
        <v>84</v>
      </c>
      <c r="DD206" s="69" t="s">
        <v>1417</v>
      </c>
      <c r="DE206" s="52">
        <f t="shared" si="47"/>
        <v>3.8326585967455973</v>
      </c>
      <c r="DF206" s="52">
        <f t="shared" si="48"/>
        <v>2.9553922337524265</v>
      </c>
      <c r="DG206" s="52">
        <f t="shared" si="49"/>
        <v>4.8938419407921456</v>
      </c>
      <c r="DI206" s="66">
        <f t="shared" si="42"/>
        <v>0.87726636299317073</v>
      </c>
      <c r="DJ206" s="45">
        <f t="shared" si="43"/>
        <v>1.0611833440465483</v>
      </c>
      <c r="DK206" s="45">
        <f t="shared" si="44"/>
        <v>1.3435587129677873</v>
      </c>
      <c r="DL206" s="93">
        <f t="shared" si="45"/>
        <v>1.0836313776678872</v>
      </c>
      <c r="DM206" s="93">
        <f t="shared" si="46"/>
        <v>1.5879776679709721</v>
      </c>
    </row>
    <row r="207" spans="1:117" ht="21" customHeight="1" x14ac:dyDescent="0.35">
      <c r="A207" s="93">
        <v>81</v>
      </c>
      <c r="B207" s="93">
        <v>6</v>
      </c>
      <c r="C207" s="93" t="s">
        <v>730</v>
      </c>
      <c r="D207" s="45" t="str">
        <f t="shared" si="36"/>
        <v>Schinka et al (2018)</v>
      </c>
      <c r="E207" s="93" t="s">
        <v>731</v>
      </c>
      <c r="F207" s="93" t="s">
        <v>882</v>
      </c>
      <c r="G207" s="93">
        <v>2018</v>
      </c>
      <c r="H207" s="93" t="s">
        <v>505</v>
      </c>
      <c r="I207" s="93">
        <v>12</v>
      </c>
      <c r="J207" s="93" t="s">
        <v>883</v>
      </c>
      <c r="K207" s="93" t="s">
        <v>95</v>
      </c>
      <c r="L207" s="93" t="s">
        <v>290</v>
      </c>
      <c r="M207" s="93" t="s">
        <v>96</v>
      </c>
      <c r="N207" s="93" t="s">
        <v>97</v>
      </c>
      <c r="O207" s="93" t="s">
        <v>732</v>
      </c>
      <c r="P207" s="93" t="s">
        <v>119</v>
      </c>
      <c r="Q207" s="93" t="s">
        <v>733</v>
      </c>
      <c r="R207" s="93" t="s">
        <v>916</v>
      </c>
      <c r="S207" s="93">
        <v>999</v>
      </c>
      <c r="T207" s="93" t="s">
        <v>121</v>
      </c>
      <c r="U207" s="93" t="s">
        <v>121</v>
      </c>
      <c r="V207" s="93" t="s">
        <v>122</v>
      </c>
      <c r="W207" s="93" t="s">
        <v>122</v>
      </c>
      <c r="X207" s="93" t="s">
        <v>177</v>
      </c>
      <c r="Y207" s="93" t="s">
        <v>177</v>
      </c>
      <c r="Z207" s="93" t="s">
        <v>734</v>
      </c>
      <c r="AA207" s="93" t="s">
        <v>107</v>
      </c>
      <c r="AB207" s="93" t="s">
        <v>106</v>
      </c>
      <c r="AC207" s="93" t="s">
        <v>1040</v>
      </c>
      <c r="AD207" s="93" t="s">
        <v>1041</v>
      </c>
      <c r="AE207" s="93">
        <v>89096</v>
      </c>
      <c r="AF207" s="93">
        <v>23898</v>
      </c>
      <c r="AG207" s="93">
        <v>23898</v>
      </c>
      <c r="AH207" s="93">
        <v>65198</v>
      </c>
      <c r="AI207" s="93">
        <v>65198</v>
      </c>
      <c r="AJ207" s="93" t="s">
        <v>1042</v>
      </c>
      <c r="AK207" s="93">
        <v>3</v>
      </c>
      <c r="AM207" s="93" t="s">
        <v>1043</v>
      </c>
      <c r="AN207" s="93">
        <v>3905</v>
      </c>
      <c r="AO207" s="93">
        <v>4143</v>
      </c>
      <c r="AU207" s="93">
        <f t="shared" si="37"/>
        <v>0</v>
      </c>
      <c r="AV207" s="93" t="s">
        <v>113</v>
      </c>
      <c r="AW207" s="14" t="e">
        <f t="shared" si="38"/>
        <v>#DIV/0!</v>
      </c>
      <c r="AX207" s="14" t="e">
        <f t="shared" si="39"/>
        <v>#DIV/0!</v>
      </c>
      <c r="AY207" s="14" t="e">
        <f t="shared" si="40"/>
        <v>#DIV/0!</v>
      </c>
      <c r="AZ207" s="93" t="e">
        <f t="shared" si="41"/>
        <v>#DIV/0!</v>
      </c>
      <c r="BA207" s="93" t="s">
        <v>923</v>
      </c>
      <c r="BB207" s="93" t="s">
        <v>1044</v>
      </c>
      <c r="BC207" s="93" t="s">
        <v>911</v>
      </c>
      <c r="BD207" s="93" t="s">
        <v>1045</v>
      </c>
      <c r="BE207" s="93" t="s">
        <v>1423</v>
      </c>
      <c r="BF207" s="94" t="s">
        <v>1421</v>
      </c>
      <c r="BG207" s="94" t="s">
        <v>1361</v>
      </c>
      <c r="BK207" s="93">
        <v>1</v>
      </c>
      <c r="CE207" s="93" t="s">
        <v>178</v>
      </c>
      <c r="CF207" s="93">
        <v>6.8</v>
      </c>
      <c r="CG207" s="93">
        <v>5.2</v>
      </c>
      <c r="CH207" s="93">
        <v>9.1</v>
      </c>
      <c r="CI207" s="4"/>
      <c r="CJ207" s="4"/>
      <c r="CK207" s="4"/>
      <c r="CW207" s="93" t="s">
        <v>81</v>
      </c>
      <c r="CX207" s="45" t="s">
        <v>82</v>
      </c>
      <c r="CY207" s="93" t="s">
        <v>178</v>
      </c>
      <c r="CZ207" s="66">
        <v>6.8</v>
      </c>
      <c r="DA207" s="66">
        <v>5.2</v>
      </c>
      <c r="DB207" s="66">
        <v>9.1</v>
      </c>
      <c r="DC207" s="69" t="s">
        <v>84</v>
      </c>
      <c r="DD207" s="69" t="s">
        <v>1424</v>
      </c>
      <c r="DE207" s="52">
        <f t="shared" si="47"/>
        <v>3.5813336591686831</v>
      </c>
      <c r="DF207" s="52">
        <f t="shared" si="48"/>
        <v>3.0298041346091069</v>
      </c>
      <c r="DG207" s="52">
        <f t="shared" si="49"/>
        <v>4.2692700407364352</v>
      </c>
      <c r="DI207" s="66">
        <f t="shared" si="42"/>
        <v>0.55152952455957616</v>
      </c>
      <c r="DJ207" s="45">
        <f t="shared" si="43"/>
        <v>0.68793638156775216</v>
      </c>
      <c r="DK207" s="45">
        <f t="shared" si="44"/>
        <v>1.2757352615343982</v>
      </c>
      <c r="DL207" s="93">
        <f t="shared" si="45"/>
        <v>1.1084979753886919</v>
      </c>
      <c r="DM207" s="93">
        <f t="shared" si="46"/>
        <v>1.4514428619796009</v>
      </c>
    </row>
    <row r="208" spans="1:117" ht="21" customHeight="1" x14ac:dyDescent="0.35">
      <c r="A208" s="93">
        <v>81</v>
      </c>
      <c r="B208" s="93">
        <v>2</v>
      </c>
      <c r="C208" s="93" t="s">
        <v>730</v>
      </c>
      <c r="D208" s="45" t="str">
        <f t="shared" si="36"/>
        <v>Schinka et al (2018)</v>
      </c>
      <c r="E208" s="93" t="s">
        <v>731</v>
      </c>
      <c r="F208" s="93" t="s">
        <v>882</v>
      </c>
      <c r="G208" s="93">
        <v>2018</v>
      </c>
      <c r="H208" s="93" t="s">
        <v>505</v>
      </c>
      <c r="I208" s="93">
        <v>12</v>
      </c>
      <c r="J208" s="93" t="s">
        <v>883</v>
      </c>
      <c r="K208" s="93" t="s">
        <v>95</v>
      </c>
      <c r="L208" s="93" t="s">
        <v>290</v>
      </c>
      <c r="M208" s="93" t="s">
        <v>96</v>
      </c>
      <c r="N208" s="93" t="s">
        <v>97</v>
      </c>
      <c r="O208" s="93" t="s">
        <v>732</v>
      </c>
      <c r="P208" s="93" t="s">
        <v>119</v>
      </c>
      <c r="Q208" s="93" t="s">
        <v>733</v>
      </c>
      <c r="R208" s="93" t="s">
        <v>916</v>
      </c>
      <c r="S208" s="93">
        <v>999</v>
      </c>
      <c r="T208" s="93" t="s">
        <v>121</v>
      </c>
      <c r="U208" s="93" t="s">
        <v>121</v>
      </c>
      <c r="V208" s="93" t="s">
        <v>122</v>
      </c>
      <c r="W208" s="93" t="s">
        <v>122</v>
      </c>
      <c r="X208" s="93" t="s">
        <v>177</v>
      </c>
      <c r="Y208" s="93" t="s">
        <v>177</v>
      </c>
      <c r="Z208" s="93" t="s">
        <v>734</v>
      </c>
      <c r="AA208" s="93" t="s">
        <v>107</v>
      </c>
      <c r="AB208" s="93" t="s">
        <v>106</v>
      </c>
      <c r="AC208" s="93" t="s">
        <v>1040</v>
      </c>
      <c r="AD208" s="93" t="s">
        <v>1041</v>
      </c>
      <c r="AE208" s="93">
        <v>89096</v>
      </c>
      <c r="AF208" s="93">
        <v>23898</v>
      </c>
      <c r="AG208" s="93">
        <v>23898</v>
      </c>
      <c r="AH208" s="93">
        <v>65198</v>
      </c>
      <c r="AI208" s="93">
        <v>65198</v>
      </c>
      <c r="AJ208" s="93" t="s">
        <v>1042</v>
      </c>
      <c r="AK208" s="93">
        <v>3</v>
      </c>
      <c r="AM208" s="93" t="s">
        <v>1043</v>
      </c>
      <c r="AN208" s="93">
        <v>3905</v>
      </c>
      <c r="AO208" s="93">
        <v>4143</v>
      </c>
      <c r="AU208" s="93">
        <f t="shared" si="37"/>
        <v>0</v>
      </c>
      <c r="AV208" s="93" t="s">
        <v>113</v>
      </c>
      <c r="AW208" s="14" t="e">
        <f t="shared" si="38"/>
        <v>#DIV/0!</v>
      </c>
      <c r="AX208" s="14" t="e">
        <f t="shared" si="39"/>
        <v>#DIV/0!</v>
      </c>
      <c r="AY208" s="14" t="e">
        <f t="shared" si="40"/>
        <v>#DIV/0!</v>
      </c>
      <c r="AZ208" s="93" t="e">
        <f t="shared" si="41"/>
        <v>#DIV/0!</v>
      </c>
      <c r="BA208" s="93" t="s">
        <v>923</v>
      </c>
      <c r="BB208" s="93" t="s">
        <v>1044</v>
      </c>
      <c r="BC208" s="93" t="s">
        <v>911</v>
      </c>
      <c r="BD208" s="93" t="s">
        <v>1045</v>
      </c>
      <c r="BE208" s="93" t="s">
        <v>1343</v>
      </c>
      <c r="BF208" s="94" t="s">
        <v>1338</v>
      </c>
      <c r="BG208" s="94" t="s">
        <v>1331</v>
      </c>
      <c r="BK208" s="93">
        <v>1</v>
      </c>
      <c r="CE208" s="93" t="s">
        <v>178</v>
      </c>
      <c r="CF208" s="93">
        <v>3.5</v>
      </c>
      <c r="CG208" s="93">
        <v>2.9</v>
      </c>
      <c r="CH208" s="93">
        <v>4.3</v>
      </c>
      <c r="CI208" s="4"/>
      <c r="CJ208" s="4"/>
      <c r="CK208" s="4"/>
      <c r="CW208" s="93" t="s">
        <v>81</v>
      </c>
      <c r="CX208" s="45" t="s">
        <v>82</v>
      </c>
      <c r="CY208" s="93" t="s">
        <v>178</v>
      </c>
      <c r="CZ208" s="66">
        <v>3.5</v>
      </c>
      <c r="DA208" s="66">
        <v>2.9</v>
      </c>
      <c r="DB208" s="66">
        <v>4.3</v>
      </c>
      <c r="DC208" s="69" t="s">
        <v>84</v>
      </c>
      <c r="DD208" s="69" t="s">
        <v>1344</v>
      </c>
      <c r="DE208" s="52">
        <f t="shared" si="47"/>
        <v>2.3467490789727461</v>
      </c>
      <c r="DF208" s="52">
        <f t="shared" si="48"/>
        <v>2.0720404408496949</v>
      </c>
      <c r="DG208" s="52">
        <f t="shared" si="49"/>
        <v>2.6833663145375373</v>
      </c>
      <c r="DI208" s="66">
        <f t="shared" si="42"/>
        <v>0.27470863812305124</v>
      </c>
      <c r="DJ208" s="45">
        <f t="shared" si="43"/>
        <v>0.33661723556479117</v>
      </c>
      <c r="DK208" s="45">
        <f t="shared" si="44"/>
        <v>0.85303099976561947</v>
      </c>
      <c r="DL208" s="93">
        <f t="shared" si="45"/>
        <v>0.72853384199136895</v>
      </c>
      <c r="DM208" s="93">
        <f t="shared" si="46"/>
        <v>0.98707209381882843</v>
      </c>
    </row>
    <row r="209" spans="1:117" ht="21" customHeight="1" x14ac:dyDescent="0.35">
      <c r="A209" s="93">
        <v>81</v>
      </c>
      <c r="B209" s="93">
        <v>8</v>
      </c>
      <c r="C209" s="93" t="s">
        <v>730</v>
      </c>
      <c r="D209" s="45" t="str">
        <f t="shared" si="36"/>
        <v>Schinka et al (2018)</v>
      </c>
      <c r="E209" s="93" t="s">
        <v>731</v>
      </c>
      <c r="F209" s="93" t="s">
        <v>882</v>
      </c>
      <c r="G209" s="93">
        <v>2018</v>
      </c>
      <c r="H209" s="93" t="s">
        <v>505</v>
      </c>
      <c r="I209" s="93">
        <v>12</v>
      </c>
      <c r="J209" s="93" t="s">
        <v>883</v>
      </c>
      <c r="K209" s="93" t="s">
        <v>95</v>
      </c>
      <c r="L209" s="93" t="s">
        <v>290</v>
      </c>
      <c r="M209" s="93" t="s">
        <v>96</v>
      </c>
      <c r="N209" s="93" t="s">
        <v>97</v>
      </c>
      <c r="O209" s="93" t="s">
        <v>732</v>
      </c>
      <c r="P209" s="93" t="s">
        <v>119</v>
      </c>
      <c r="Q209" s="93" t="s">
        <v>733</v>
      </c>
      <c r="R209" s="93" t="s">
        <v>916</v>
      </c>
      <c r="S209" s="93">
        <v>999</v>
      </c>
      <c r="T209" s="93" t="s">
        <v>121</v>
      </c>
      <c r="U209" s="93" t="s">
        <v>121</v>
      </c>
      <c r="V209" s="93" t="s">
        <v>122</v>
      </c>
      <c r="W209" s="93" t="s">
        <v>122</v>
      </c>
      <c r="X209" s="93" t="s">
        <v>177</v>
      </c>
      <c r="Y209" s="93" t="s">
        <v>177</v>
      </c>
      <c r="Z209" s="93" t="s">
        <v>734</v>
      </c>
      <c r="AA209" s="93" t="s">
        <v>107</v>
      </c>
      <c r="AB209" s="93" t="s">
        <v>106</v>
      </c>
      <c r="AC209" s="93" t="s">
        <v>1040</v>
      </c>
      <c r="AD209" s="93" t="s">
        <v>1041</v>
      </c>
      <c r="AE209" s="93">
        <v>89096</v>
      </c>
      <c r="AF209" s="93">
        <v>23898</v>
      </c>
      <c r="AG209" s="93">
        <v>23898</v>
      </c>
      <c r="AH209" s="93">
        <v>65198</v>
      </c>
      <c r="AI209" s="93">
        <v>65198</v>
      </c>
      <c r="AJ209" s="93" t="s">
        <v>1042</v>
      </c>
      <c r="AK209" s="93">
        <v>3</v>
      </c>
      <c r="AM209" s="93" t="s">
        <v>1043</v>
      </c>
      <c r="AN209" s="93">
        <v>3905</v>
      </c>
      <c r="AO209" s="93">
        <v>4143</v>
      </c>
      <c r="AU209" s="93">
        <f t="shared" si="37"/>
        <v>0</v>
      </c>
      <c r="AV209" s="93" t="s">
        <v>113</v>
      </c>
      <c r="AW209" s="14" t="e">
        <f t="shared" si="38"/>
        <v>#DIV/0!</v>
      </c>
      <c r="AX209" s="14" t="e">
        <f t="shared" si="39"/>
        <v>#DIV/0!</v>
      </c>
      <c r="AY209" s="14" t="e">
        <f t="shared" si="40"/>
        <v>#DIV/0!</v>
      </c>
      <c r="AZ209" s="93" t="e">
        <f t="shared" si="41"/>
        <v>#DIV/0!</v>
      </c>
      <c r="BA209" s="93" t="s">
        <v>923</v>
      </c>
      <c r="BB209" s="93" t="s">
        <v>1044</v>
      </c>
      <c r="BC209" s="93" t="s">
        <v>911</v>
      </c>
      <c r="BD209" s="93" t="s">
        <v>1045</v>
      </c>
      <c r="BE209" s="93" t="s">
        <v>1447</v>
      </c>
      <c r="BF209" s="94" t="s">
        <v>1429</v>
      </c>
      <c r="BG209" s="94" t="s">
        <v>1361</v>
      </c>
      <c r="BK209" s="93">
        <v>1</v>
      </c>
      <c r="CE209" s="93" t="s">
        <v>178</v>
      </c>
      <c r="CF209" s="93">
        <v>2.7</v>
      </c>
      <c r="CG209" s="93">
        <v>2.2000000000000002</v>
      </c>
      <c r="CH209" s="93">
        <v>3.5</v>
      </c>
      <c r="CI209" s="4"/>
      <c r="CJ209" s="4"/>
      <c r="CK209" s="4"/>
      <c r="CW209" s="93" t="s">
        <v>81</v>
      </c>
      <c r="CX209" s="45" t="s">
        <v>82</v>
      </c>
      <c r="CY209" s="93" t="s">
        <v>178</v>
      </c>
      <c r="CZ209" s="66">
        <v>2.7</v>
      </c>
      <c r="DA209" s="66">
        <v>2.2000000000000002</v>
      </c>
      <c r="DB209" s="66">
        <v>3.5</v>
      </c>
      <c r="DC209" s="69" t="s">
        <v>84</v>
      </c>
      <c r="DD209" s="69" t="s">
        <v>1448</v>
      </c>
      <c r="DE209" s="52">
        <f t="shared" si="47"/>
        <v>1.9753906924031257</v>
      </c>
      <c r="DF209" s="52">
        <f t="shared" si="48"/>
        <v>1.7205474267022658</v>
      </c>
      <c r="DG209" s="52">
        <f t="shared" si="49"/>
        <v>2.3467490789727461</v>
      </c>
      <c r="DI209" s="66">
        <f t="shared" si="42"/>
        <v>0.25484326570085991</v>
      </c>
      <c r="DJ209" s="45">
        <f t="shared" si="43"/>
        <v>0.37135838656962039</v>
      </c>
      <c r="DK209" s="45">
        <f t="shared" si="44"/>
        <v>0.68076619772779046</v>
      </c>
      <c r="DL209" s="93">
        <f t="shared" si="45"/>
        <v>0.54264251152630982</v>
      </c>
      <c r="DM209" s="93">
        <f t="shared" si="46"/>
        <v>0.85303099976561947</v>
      </c>
    </row>
    <row r="210" spans="1:117" ht="21" customHeight="1" x14ac:dyDescent="0.35">
      <c r="A210" s="93">
        <v>81</v>
      </c>
      <c r="B210" s="93">
        <v>7</v>
      </c>
      <c r="C210" s="93" t="s">
        <v>730</v>
      </c>
      <c r="D210" s="45" t="str">
        <f t="shared" si="36"/>
        <v>Schinka et al (2018)</v>
      </c>
      <c r="E210" s="93" t="s">
        <v>731</v>
      </c>
      <c r="F210" s="93" t="s">
        <v>882</v>
      </c>
      <c r="G210" s="93">
        <v>2018</v>
      </c>
      <c r="H210" s="93" t="s">
        <v>505</v>
      </c>
      <c r="I210" s="93">
        <v>12</v>
      </c>
      <c r="J210" s="93" t="s">
        <v>883</v>
      </c>
      <c r="K210" s="93" t="s">
        <v>95</v>
      </c>
      <c r="L210" s="93" t="s">
        <v>290</v>
      </c>
      <c r="M210" s="93" t="s">
        <v>96</v>
      </c>
      <c r="N210" s="93" t="s">
        <v>97</v>
      </c>
      <c r="O210" s="93" t="s">
        <v>732</v>
      </c>
      <c r="P210" s="93" t="s">
        <v>119</v>
      </c>
      <c r="Q210" s="93" t="s">
        <v>733</v>
      </c>
      <c r="R210" s="93" t="s">
        <v>916</v>
      </c>
      <c r="S210" s="93">
        <v>999</v>
      </c>
      <c r="T210" s="93" t="s">
        <v>121</v>
      </c>
      <c r="U210" s="93" t="s">
        <v>121</v>
      </c>
      <c r="V210" s="93" t="s">
        <v>122</v>
      </c>
      <c r="W210" s="93" t="s">
        <v>122</v>
      </c>
      <c r="X210" s="93" t="s">
        <v>177</v>
      </c>
      <c r="Y210" s="93" t="s">
        <v>177</v>
      </c>
      <c r="Z210" s="93" t="s">
        <v>734</v>
      </c>
      <c r="AA210" s="93" t="s">
        <v>107</v>
      </c>
      <c r="AB210" s="93" t="s">
        <v>106</v>
      </c>
      <c r="AC210" s="93" t="s">
        <v>1040</v>
      </c>
      <c r="AD210" s="93" t="s">
        <v>1041</v>
      </c>
      <c r="AE210" s="93">
        <v>89096</v>
      </c>
      <c r="AF210" s="93">
        <v>23898</v>
      </c>
      <c r="AG210" s="93">
        <v>23898</v>
      </c>
      <c r="AH210" s="93">
        <v>65198</v>
      </c>
      <c r="AI210" s="93">
        <v>65198</v>
      </c>
      <c r="AJ210" s="93" t="s">
        <v>1042</v>
      </c>
      <c r="AK210" s="93">
        <v>3</v>
      </c>
      <c r="AM210" s="93" t="s">
        <v>1043</v>
      </c>
      <c r="AN210" s="93">
        <v>3905</v>
      </c>
      <c r="AO210" s="93">
        <v>4143</v>
      </c>
      <c r="AU210" s="93">
        <f t="shared" si="37"/>
        <v>0</v>
      </c>
      <c r="AV210" s="93" t="s">
        <v>113</v>
      </c>
      <c r="AW210" s="14" t="e">
        <f t="shared" si="38"/>
        <v>#DIV/0!</v>
      </c>
      <c r="AX210" s="14" t="e">
        <f t="shared" si="39"/>
        <v>#DIV/0!</v>
      </c>
      <c r="AY210" s="14" t="e">
        <f t="shared" si="40"/>
        <v>#DIV/0!</v>
      </c>
      <c r="AZ210" s="93" t="e">
        <f t="shared" si="41"/>
        <v>#DIV/0!</v>
      </c>
      <c r="BA210" s="93" t="s">
        <v>923</v>
      </c>
      <c r="BB210" s="93" t="s">
        <v>1044</v>
      </c>
      <c r="BC210" s="93" t="s">
        <v>911</v>
      </c>
      <c r="BD210" s="93" t="s">
        <v>1045</v>
      </c>
      <c r="BE210" s="93" t="s">
        <v>1461</v>
      </c>
      <c r="BF210" s="94" t="s">
        <v>1458</v>
      </c>
      <c r="BG210" s="94" t="s">
        <v>1361</v>
      </c>
      <c r="BK210" s="93">
        <v>1</v>
      </c>
      <c r="CE210" s="93" t="s">
        <v>178</v>
      </c>
      <c r="CF210" s="93">
        <v>3.3</v>
      </c>
      <c r="CG210" s="93">
        <v>2.5</v>
      </c>
      <c r="CH210" s="93">
        <v>4.2</v>
      </c>
      <c r="CI210" s="4"/>
      <c r="CJ210" s="4"/>
      <c r="CK210" s="4"/>
      <c r="CW210" s="93" t="s">
        <v>81</v>
      </c>
      <c r="CX210" s="45" t="s">
        <v>82</v>
      </c>
      <c r="CY210" s="93" t="s">
        <v>178</v>
      </c>
      <c r="CZ210" s="66">
        <v>3.3</v>
      </c>
      <c r="DA210" s="66">
        <v>2.5</v>
      </c>
      <c r="DB210" s="66">
        <v>4.2</v>
      </c>
      <c r="DC210" s="69" t="s">
        <v>84</v>
      </c>
      <c r="DD210" s="69" t="s">
        <v>1462</v>
      </c>
      <c r="DE210" s="52">
        <f t="shared" si="47"/>
        <v>2.2575373567520391</v>
      </c>
      <c r="DF210" s="52">
        <f t="shared" si="48"/>
        <v>1.8758520365733544</v>
      </c>
      <c r="DG210" s="52">
        <f t="shared" si="49"/>
        <v>2.6429026636371753</v>
      </c>
      <c r="DI210" s="66">
        <f t="shared" si="42"/>
        <v>0.38168532017868473</v>
      </c>
      <c r="DJ210" s="45">
        <f t="shared" si="43"/>
        <v>0.38536530688513615</v>
      </c>
      <c r="DK210" s="45">
        <f t="shared" si="44"/>
        <v>0.81427455401352422</v>
      </c>
      <c r="DL210" s="93">
        <f t="shared" si="45"/>
        <v>0.62906297571088765</v>
      </c>
      <c r="DM210" s="93">
        <f t="shared" si="46"/>
        <v>0.97187780695956427</v>
      </c>
    </row>
    <row r="211" spans="1:117" ht="21" customHeight="1" x14ac:dyDescent="0.35">
      <c r="A211" s="93">
        <v>81</v>
      </c>
      <c r="B211" s="93">
        <v>11</v>
      </c>
      <c r="C211" s="93" t="s">
        <v>730</v>
      </c>
      <c r="D211" s="45" t="str">
        <f t="shared" si="36"/>
        <v>Schinka et al (2018)</v>
      </c>
      <c r="E211" s="93" t="s">
        <v>731</v>
      </c>
      <c r="F211" s="93" t="s">
        <v>882</v>
      </c>
      <c r="G211" s="93">
        <v>2018</v>
      </c>
      <c r="H211" s="93" t="s">
        <v>505</v>
      </c>
      <c r="I211" s="93">
        <v>12</v>
      </c>
      <c r="J211" s="93" t="s">
        <v>883</v>
      </c>
      <c r="K211" s="93" t="s">
        <v>95</v>
      </c>
      <c r="L211" s="93" t="s">
        <v>290</v>
      </c>
      <c r="M211" s="93" t="s">
        <v>96</v>
      </c>
      <c r="N211" s="93" t="s">
        <v>97</v>
      </c>
      <c r="O211" s="93" t="s">
        <v>732</v>
      </c>
      <c r="P211" s="93" t="s">
        <v>119</v>
      </c>
      <c r="Q211" s="93" t="s">
        <v>733</v>
      </c>
      <c r="R211" s="93" t="s">
        <v>916</v>
      </c>
      <c r="S211" s="93">
        <v>999</v>
      </c>
      <c r="T211" s="93" t="s">
        <v>121</v>
      </c>
      <c r="U211" s="93" t="s">
        <v>121</v>
      </c>
      <c r="V211" s="93" t="s">
        <v>122</v>
      </c>
      <c r="W211" s="93" t="s">
        <v>122</v>
      </c>
      <c r="X211" s="93" t="s">
        <v>177</v>
      </c>
      <c r="Y211" s="93" t="s">
        <v>177</v>
      </c>
      <c r="Z211" s="93" t="s">
        <v>734</v>
      </c>
      <c r="AA211" s="93" t="s">
        <v>107</v>
      </c>
      <c r="AB211" s="93" t="s">
        <v>106</v>
      </c>
      <c r="AC211" s="93" t="s">
        <v>1040</v>
      </c>
      <c r="AD211" s="93" t="s">
        <v>1041</v>
      </c>
      <c r="AE211" s="93">
        <v>89096</v>
      </c>
      <c r="AF211" s="93">
        <v>23898</v>
      </c>
      <c r="AG211" s="93">
        <v>23898</v>
      </c>
      <c r="AH211" s="93">
        <v>65198</v>
      </c>
      <c r="AI211" s="93">
        <v>65198</v>
      </c>
      <c r="AJ211" s="93" t="s">
        <v>1042</v>
      </c>
      <c r="AK211" s="93">
        <v>3</v>
      </c>
      <c r="AM211" s="93" t="s">
        <v>1043</v>
      </c>
      <c r="AN211" s="93">
        <v>3905</v>
      </c>
      <c r="AO211" s="93">
        <v>4143</v>
      </c>
      <c r="AU211" s="93">
        <f t="shared" si="37"/>
        <v>0</v>
      </c>
      <c r="AV211" s="93" t="s">
        <v>113</v>
      </c>
      <c r="AW211" s="14" t="e">
        <f t="shared" si="38"/>
        <v>#DIV/0!</v>
      </c>
      <c r="AX211" s="14" t="e">
        <f t="shared" si="39"/>
        <v>#DIV/0!</v>
      </c>
      <c r="AY211" s="14" t="e">
        <f t="shared" si="40"/>
        <v>#DIV/0!</v>
      </c>
      <c r="AZ211" s="93" t="e">
        <f t="shared" si="41"/>
        <v>#DIV/0!</v>
      </c>
      <c r="BA211" s="93" t="s">
        <v>923</v>
      </c>
      <c r="BB211" s="93" t="s">
        <v>1044</v>
      </c>
      <c r="BC211" s="93" t="s">
        <v>911</v>
      </c>
      <c r="BD211" s="93" t="s">
        <v>1045</v>
      </c>
      <c r="BE211" s="93" t="s">
        <v>1046</v>
      </c>
      <c r="BG211" s="94" t="s">
        <v>1703</v>
      </c>
      <c r="BK211" s="93">
        <v>1</v>
      </c>
      <c r="CE211" s="93" t="s">
        <v>178</v>
      </c>
      <c r="CF211" s="93">
        <v>5.0999999999999996</v>
      </c>
      <c r="CG211" s="93">
        <v>4.2</v>
      </c>
      <c r="CH211" s="93">
        <v>6.4</v>
      </c>
      <c r="CI211" s="4"/>
      <c r="CJ211" s="4"/>
      <c r="CK211" s="4"/>
      <c r="CW211" s="93" t="s">
        <v>81</v>
      </c>
      <c r="CX211" s="45" t="s">
        <v>82</v>
      </c>
      <c r="CY211" s="93" t="s">
        <v>178</v>
      </c>
      <c r="CZ211" s="66">
        <v>5.0999999999999996</v>
      </c>
      <c r="DA211" s="66">
        <v>4.2</v>
      </c>
      <c r="DB211" s="66">
        <v>6.4</v>
      </c>
      <c r="DC211" s="69" t="s">
        <v>84</v>
      </c>
      <c r="DD211" s="69" t="s">
        <v>1047</v>
      </c>
      <c r="DE211" s="52">
        <f t="shared" si="47"/>
        <v>2.9927701158196593</v>
      </c>
      <c r="DF211" s="52">
        <f t="shared" si="48"/>
        <v>2.6429026636371753</v>
      </c>
      <c r="DG211" s="52">
        <f t="shared" si="49"/>
        <v>3.4500442265710953</v>
      </c>
      <c r="DI211" s="66">
        <f t="shared" si="42"/>
        <v>0.34986745218248405</v>
      </c>
      <c r="DJ211" s="45">
        <f t="shared" si="43"/>
        <v>0.45727411075143598</v>
      </c>
      <c r="DK211" s="45">
        <f t="shared" si="44"/>
        <v>1.0961994186436386</v>
      </c>
      <c r="DL211" s="93">
        <f t="shared" si="45"/>
        <v>0.97187780695956427</v>
      </c>
      <c r="DM211" s="93">
        <f t="shared" si="46"/>
        <v>1.2383870502570715</v>
      </c>
    </row>
    <row r="212" spans="1:117" ht="21" customHeight="1" x14ac:dyDescent="0.35">
      <c r="A212" s="93">
        <v>81</v>
      </c>
      <c r="B212" s="93">
        <v>9</v>
      </c>
      <c r="C212" s="93" t="s">
        <v>730</v>
      </c>
      <c r="D212" s="45" t="str">
        <f t="shared" si="36"/>
        <v>Schinka et al (2018)</v>
      </c>
      <c r="E212" s="93" t="s">
        <v>731</v>
      </c>
      <c r="F212" s="93" t="s">
        <v>882</v>
      </c>
      <c r="G212" s="93">
        <v>2018</v>
      </c>
      <c r="H212" s="93" t="s">
        <v>505</v>
      </c>
      <c r="I212" s="93">
        <v>12</v>
      </c>
      <c r="J212" s="93" t="s">
        <v>883</v>
      </c>
      <c r="K212" s="93" t="s">
        <v>95</v>
      </c>
      <c r="L212" s="93" t="s">
        <v>290</v>
      </c>
      <c r="M212" s="93" t="s">
        <v>96</v>
      </c>
      <c r="N212" s="93" t="s">
        <v>97</v>
      </c>
      <c r="O212" s="93" t="s">
        <v>732</v>
      </c>
      <c r="P212" s="93" t="s">
        <v>119</v>
      </c>
      <c r="Q212" s="93" t="s">
        <v>733</v>
      </c>
      <c r="R212" s="93" t="s">
        <v>916</v>
      </c>
      <c r="S212" s="93">
        <v>999</v>
      </c>
      <c r="T212" s="93" t="s">
        <v>121</v>
      </c>
      <c r="U212" s="93" t="s">
        <v>121</v>
      </c>
      <c r="V212" s="93" t="s">
        <v>122</v>
      </c>
      <c r="W212" s="93" t="s">
        <v>122</v>
      </c>
      <c r="X212" s="93" t="s">
        <v>177</v>
      </c>
      <c r="Y212" s="93" t="s">
        <v>177</v>
      </c>
      <c r="Z212" s="93" t="s">
        <v>734</v>
      </c>
      <c r="AA212" s="93" t="s">
        <v>107</v>
      </c>
      <c r="AB212" s="93" t="s">
        <v>106</v>
      </c>
      <c r="AC212" s="93" t="s">
        <v>1040</v>
      </c>
      <c r="AD212" s="93" t="s">
        <v>1041</v>
      </c>
      <c r="AE212" s="93">
        <v>89096</v>
      </c>
      <c r="AF212" s="93">
        <v>23898</v>
      </c>
      <c r="AG212" s="93">
        <v>23898</v>
      </c>
      <c r="AH212" s="93">
        <v>65198</v>
      </c>
      <c r="AI212" s="93">
        <v>65198</v>
      </c>
      <c r="AJ212" s="93" t="s">
        <v>1042</v>
      </c>
      <c r="AK212" s="93">
        <v>3</v>
      </c>
      <c r="AM212" s="93" t="s">
        <v>1043</v>
      </c>
      <c r="AN212" s="93">
        <v>3905</v>
      </c>
      <c r="AO212" s="93">
        <v>4143</v>
      </c>
      <c r="AU212" s="93">
        <f t="shared" si="37"/>
        <v>0</v>
      </c>
      <c r="AV212" s="93" t="s">
        <v>113</v>
      </c>
      <c r="AW212" s="14" t="e">
        <f t="shared" si="38"/>
        <v>#DIV/0!</v>
      </c>
      <c r="AX212" s="14" t="e">
        <f t="shared" si="39"/>
        <v>#DIV/0!</v>
      </c>
      <c r="AY212" s="14" t="e">
        <f t="shared" si="40"/>
        <v>#DIV/0!</v>
      </c>
      <c r="AZ212" s="93" t="e">
        <f t="shared" si="41"/>
        <v>#DIV/0!</v>
      </c>
      <c r="BA212" s="93" t="s">
        <v>923</v>
      </c>
      <c r="BB212" s="93" t="s">
        <v>1044</v>
      </c>
      <c r="BC212" s="93" t="s">
        <v>911</v>
      </c>
      <c r="BD212" s="93" t="s">
        <v>1045</v>
      </c>
      <c r="BE212" s="93" t="s">
        <v>1315</v>
      </c>
      <c r="BG212" s="94" t="s">
        <v>1272</v>
      </c>
      <c r="BK212" s="93">
        <v>1</v>
      </c>
      <c r="CE212" s="93" t="s">
        <v>178</v>
      </c>
      <c r="CF212" s="93">
        <v>3.7</v>
      </c>
      <c r="CG212" s="93">
        <v>3.2</v>
      </c>
      <c r="CH212" s="93">
        <v>4.3</v>
      </c>
      <c r="CI212" s="4"/>
      <c r="CJ212" s="4"/>
      <c r="CK212" s="4"/>
      <c r="CW212" s="93" t="s">
        <v>81</v>
      </c>
      <c r="CX212" s="45" t="s">
        <v>82</v>
      </c>
      <c r="CY212" s="93" t="s">
        <v>178</v>
      </c>
      <c r="CZ212" s="66">
        <v>3.7</v>
      </c>
      <c r="DA212" s="66">
        <v>3.2</v>
      </c>
      <c r="DB212" s="66">
        <v>4.3</v>
      </c>
      <c r="DC212" s="69" t="s">
        <v>84</v>
      </c>
      <c r="DD212" s="69" t="s">
        <v>1316</v>
      </c>
      <c r="DE212" s="52">
        <f t="shared" si="47"/>
        <v>2.4338104386008772</v>
      </c>
      <c r="DF212" s="52">
        <f t="shared" si="48"/>
        <v>2.2120787521069589</v>
      </c>
      <c r="DG212" s="52">
        <f t="shared" si="49"/>
        <v>2.6833663145375373</v>
      </c>
      <c r="DI212" s="66">
        <f t="shared" si="42"/>
        <v>0.22173168649391828</v>
      </c>
      <c r="DJ212" s="45">
        <f t="shared" si="43"/>
        <v>0.24955587593666007</v>
      </c>
      <c r="DK212" s="45">
        <f t="shared" si="44"/>
        <v>0.88945811092479121</v>
      </c>
      <c r="DL212" s="93">
        <f t="shared" si="45"/>
        <v>0.7939326852446803</v>
      </c>
      <c r="DM212" s="93">
        <f t="shared" si="46"/>
        <v>0.98707209381882843</v>
      </c>
    </row>
    <row r="213" spans="1:117" ht="21" customHeight="1" x14ac:dyDescent="0.35">
      <c r="A213" s="93">
        <v>81</v>
      </c>
      <c r="B213" s="93">
        <v>3</v>
      </c>
      <c r="C213" s="93" t="s">
        <v>730</v>
      </c>
      <c r="D213" s="45" t="str">
        <f t="shared" si="36"/>
        <v>Schinka et al (2018)</v>
      </c>
      <c r="E213" s="93" t="s">
        <v>731</v>
      </c>
      <c r="F213" s="93" t="s">
        <v>882</v>
      </c>
      <c r="G213" s="93">
        <v>2018</v>
      </c>
      <c r="H213" s="93" t="s">
        <v>505</v>
      </c>
      <c r="I213" s="93">
        <v>12</v>
      </c>
      <c r="J213" s="93" t="s">
        <v>883</v>
      </c>
      <c r="K213" s="93" t="s">
        <v>95</v>
      </c>
      <c r="L213" s="93" t="s">
        <v>290</v>
      </c>
      <c r="M213" s="93" t="s">
        <v>96</v>
      </c>
      <c r="N213" s="93" t="s">
        <v>97</v>
      </c>
      <c r="O213" s="93" t="s">
        <v>732</v>
      </c>
      <c r="P213" s="93" t="s">
        <v>119</v>
      </c>
      <c r="Q213" s="93" t="s">
        <v>733</v>
      </c>
      <c r="R213" s="93" t="s">
        <v>916</v>
      </c>
      <c r="S213" s="93">
        <v>999</v>
      </c>
      <c r="T213" s="93" t="s">
        <v>121</v>
      </c>
      <c r="U213" s="93" t="s">
        <v>121</v>
      </c>
      <c r="V213" s="93" t="s">
        <v>122</v>
      </c>
      <c r="W213" s="93" t="s">
        <v>122</v>
      </c>
      <c r="X213" s="93" t="s">
        <v>177</v>
      </c>
      <c r="Y213" s="93" t="s">
        <v>177</v>
      </c>
      <c r="Z213" s="93" t="s">
        <v>734</v>
      </c>
      <c r="AA213" s="93" t="s">
        <v>107</v>
      </c>
      <c r="AB213" s="93" t="s">
        <v>106</v>
      </c>
      <c r="AC213" s="93" t="s">
        <v>1040</v>
      </c>
      <c r="AD213" s="93" t="s">
        <v>1041</v>
      </c>
      <c r="AE213" s="93">
        <v>89096</v>
      </c>
      <c r="AF213" s="93">
        <v>23898</v>
      </c>
      <c r="AG213" s="93">
        <v>23898</v>
      </c>
      <c r="AH213" s="93">
        <v>65198</v>
      </c>
      <c r="AI213" s="93">
        <v>65198</v>
      </c>
      <c r="AJ213" s="93" t="s">
        <v>1042</v>
      </c>
      <c r="AK213" s="93">
        <v>3</v>
      </c>
      <c r="AM213" s="93" t="s">
        <v>1043</v>
      </c>
      <c r="AN213" s="93">
        <v>3905</v>
      </c>
      <c r="AO213" s="93">
        <v>4143</v>
      </c>
      <c r="AU213" s="93">
        <f t="shared" si="37"/>
        <v>0</v>
      </c>
      <c r="AV213" s="93" t="s">
        <v>113</v>
      </c>
      <c r="AW213" s="14" t="e">
        <f t="shared" si="38"/>
        <v>#DIV/0!</v>
      </c>
      <c r="AX213" s="14" t="e">
        <f t="shared" si="39"/>
        <v>#DIV/0!</v>
      </c>
      <c r="AY213" s="14" t="e">
        <f t="shared" si="40"/>
        <v>#DIV/0!</v>
      </c>
      <c r="AZ213" s="93" t="e">
        <f t="shared" si="41"/>
        <v>#DIV/0!</v>
      </c>
      <c r="BA213" s="93" t="s">
        <v>923</v>
      </c>
      <c r="BB213" s="93" t="s">
        <v>1044</v>
      </c>
      <c r="BC213" s="93" t="s">
        <v>911</v>
      </c>
      <c r="BD213" s="93" t="s">
        <v>1045</v>
      </c>
      <c r="BE213" s="93" t="s">
        <v>1355</v>
      </c>
      <c r="BG213" s="94" t="s">
        <v>1699</v>
      </c>
      <c r="BK213" s="93">
        <v>1</v>
      </c>
      <c r="CE213" s="93" t="s">
        <v>178</v>
      </c>
      <c r="CF213" s="93">
        <v>2.5</v>
      </c>
      <c r="CG213" s="93">
        <v>2</v>
      </c>
      <c r="CH213" s="93">
        <v>3.2</v>
      </c>
      <c r="CI213" s="4"/>
      <c r="CJ213" s="4"/>
      <c r="CK213" s="4"/>
      <c r="CW213" s="93" t="s">
        <v>81</v>
      </c>
      <c r="CX213" s="45" t="s">
        <v>82</v>
      </c>
      <c r="CY213" s="93" t="s">
        <v>178</v>
      </c>
      <c r="CZ213" s="66">
        <v>2.5</v>
      </c>
      <c r="DA213" s="66">
        <v>2</v>
      </c>
      <c r="DB213" s="66">
        <v>3.2</v>
      </c>
      <c r="DC213" s="69" t="s">
        <v>84</v>
      </c>
      <c r="DD213" s="69" t="s">
        <v>1356</v>
      </c>
      <c r="DE213" s="52">
        <f t="shared" si="47"/>
        <v>1.8758520365733544</v>
      </c>
      <c r="DF213" s="52">
        <f t="shared" si="48"/>
        <v>1.6125473265360659</v>
      </c>
      <c r="DG213" s="52">
        <f t="shared" si="49"/>
        <v>2.2120787521069589</v>
      </c>
      <c r="DI213" s="66">
        <f t="shared" si="42"/>
        <v>0.2633047100372885</v>
      </c>
      <c r="DJ213" s="45">
        <f t="shared" si="43"/>
        <v>0.3362267155336045</v>
      </c>
      <c r="DK213" s="45">
        <f t="shared" si="44"/>
        <v>0.62906297571088765</v>
      </c>
      <c r="DL213" s="93">
        <f t="shared" si="45"/>
        <v>0.47781511904690216</v>
      </c>
      <c r="DM213" s="93">
        <f t="shared" si="46"/>
        <v>0.7939326852446803</v>
      </c>
    </row>
    <row r="214" spans="1:117" ht="21" customHeight="1" x14ac:dyDescent="0.35">
      <c r="A214" s="93">
        <v>81</v>
      </c>
      <c r="B214" s="93">
        <v>5</v>
      </c>
      <c r="C214" s="93" t="s">
        <v>730</v>
      </c>
      <c r="D214" s="45" t="str">
        <f t="shared" si="36"/>
        <v>Schinka et al (2018)</v>
      </c>
      <c r="E214" s="93" t="s">
        <v>731</v>
      </c>
      <c r="F214" s="93" t="s">
        <v>882</v>
      </c>
      <c r="G214" s="93">
        <v>2018</v>
      </c>
      <c r="H214" s="93" t="s">
        <v>505</v>
      </c>
      <c r="I214" s="93">
        <v>12</v>
      </c>
      <c r="J214" s="93" t="s">
        <v>883</v>
      </c>
      <c r="K214" s="93" t="s">
        <v>95</v>
      </c>
      <c r="L214" s="93" t="s">
        <v>290</v>
      </c>
      <c r="M214" s="93" t="s">
        <v>96</v>
      </c>
      <c r="N214" s="93" t="s">
        <v>97</v>
      </c>
      <c r="O214" s="93" t="s">
        <v>732</v>
      </c>
      <c r="P214" s="93" t="s">
        <v>119</v>
      </c>
      <c r="Q214" s="93" t="s">
        <v>733</v>
      </c>
      <c r="R214" s="93" t="s">
        <v>916</v>
      </c>
      <c r="S214" s="93">
        <v>999</v>
      </c>
      <c r="T214" s="93" t="s">
        <v>121</v>
      </c>
      <c r="U214" s="93" t="s">
        <v>121</v>
      </c>
      <c r="V214" s="93" t="s">
        <v>122</v>
      </c>
      <c r="W214" s="93" t="s">
        <v>122</v>
      </c>
      <c r="X214" s="93" t="s">
        <v>177</v>
      </c>
      <c r="Y214" s="93" t="s">
        <v>177</v>
      </c>
      <c r="Z214" s="93" t="s">
        <v>734</v>
      </c>
      <c r="AA214" s="93" t="s">
        <v>107</v>
      </c>
      <c r="AB214" s="93" t="s">
        <v>106</v>
      </c>
      <c r="AC214" s="93" t="s">
        <v>1040</v>
      </c>
      <c r="AD214" s="93" t="s">
        <v>1041</v>
      </c>
      <c r="AE214" s="93">
        <v>89096</v>
      </c>
      <c r="AF214" s="93">
        <v>23898</v>
      </c>
      <c r="AG214" s="93">
        <v>23898</v>
      </c>
      <c r="AH214" s="93">
        <v>65198</v>
      </c>
      <c r="AI214" s="93">
        <v>65198</v>
      </c>
      <c r="AJ214" s="93" t="s">
        <v>1042</v>
      </c>
      <c r="AK214" s="93">
        <v>3</v>
      </c>
      <c r="AM214" s="93" t="s">
        <v>1043</v>
      </c>
      <c r="AN214" s="93">
        <v>3905</v>
      </c>
      <c r="AO214" s="93">
        <v>4143</v>
      </c>
      <c r="AU214" s="93">
        <f t="shared" si="37"/>
        <v>0</v>
      </c>
      <c r="AV214" s="93" t="s">
        <v>113</v>
      </c>
      <c r="AW214" s="14" t="e">
        <f t="shared" si="38"/>
        <v>#DIV/0!</v>
      </c>
      <c r="AX214" s="14" t="e">
        <f t="shared" si="39"/>
        <v>#DIV/0!</v>
      </c>
      <c r="AY214" s="14" t="e">
        <f t="shared" si="40"/>
        <v>#DIV/0!</v>
      </c>
      <c r="AZ214" s="93" t="e">
        <f t="shared" si="41"/>
        <v>#DIV/0!</v>
      </c>
      <c r="BA214" s="93" t="s">
        <v>923</v>
      </c>
      <c r="BB214" s="93" t="s">
        <v>1044</v>
      </c>
      <c r="BC214" s="93" t="s">
        <v>911</v>
      </c>
      <c r="BD214" s="93" t="s">
        <v>1045</v>
      </c>
      <c r="BE214" s="93" t="s">
        <v>1385</v>
      </c>
      <c r="BG214" s="94" t="s">
        <v>1361</v>
      </c>
      <c r="BK214" s="93">
        <v>1</v>
      </c>
      <c r="CE214" s="93" t="s">
        <v>178</v>
      </c>
      <c r="CF214" s="93">
        <v>5.2</v>
      </c>
      <c r="CG214" s="93">
        <v>4.7</v>
      </c>
      <c r="CH214" s="93">
        <v>5.8</v>
      </c>
      <c r="CI214" s="4"/>
      <c r="CJ214" s="4"/>
      <c r="CK214" s="4"/>
      <c r="CW214" s="93" t="s">
        <v>81</v>
      </c>
      <c r="CX214" s="45" t="s">
        <v>82</v>
      </c>
      <c r="CY214" s="93" t="s">
        <v>178</v>
      </c>
      <c r="CZ214" s="66">
        <v>5.2</v>
      </c>
      <c r="DA214" s="66">
        <v>4.7</v>
      </c>
      <c r="DB214" s="66">
        <v>5.8</v>
      </c>
      <c r="DC214" s="69" t="s">
        <v>84</v>
      </c>
      <c r="DD214" s="69" t="s">
        <v>1386</v>
      </c>
      <c r="DE214" s="52">
        <f t="shared" si="47"/>
        <v>3.0298041346091069</v>
      </c>
      <c r="DF214" s="52">
        <f t="shared" si="48"/>
        <v>2.8411096651958112</v>
      </c>
      <c r="DG214" s="52">
        <f t="shared" si="49"/>
        <v>3.2452177227141683</v>
      </c>
      <c r="DI214" s="66">
        <f t="shared" si="42"/>
        <v>0.18869446941329571</v>
      </c>
      <c r="DJ214" s="45">
        <f t="shared" si="43"/>
        <v>0.21541358810506139</v>
      </c>
      <c r="DK214" s="45">
        <f t="shared" si="44"/>
        <v>1.1084979753886919</v>
      </c>
      <c r="DL214" s="93">
        <f t="shared" si="45"/>
        <v>1.044194703040751</v>
      </c>
      <c r="DM214" s="93">
        <f t="shared" si="46"/>
        <v>1.1771824427324666</v>
      </c>
    </row>
    <row r="215" spans="1:117" ht="21" customHeight="1" x14ac:dyDescent="0.35">
      <c r="A215" s="93">
        <v>81</v>
      </c>
      <c r="B215" s="93">
        <v>12</v>
      </c>
      <c r="C215" s="93" t="s">
        <v>730</v>
      </c>
      <c r="D215" s="45" t="str">
        <f t="shared" si="36"/>
        <v>Schinka et al (2018)</v>
      </c>
      <c r="E215" s="93" t="s">
        <v>731</v>
      </c>
      <c r="F215" s="93" t="s">
        <v>882</v>
      </c>
      <c r="G215" s="93">
        <v>2018</v>
      </c>
      <c r="H215" s="93" t="s">
        <v>505</v>
      </c>
      <c r="I215" s="93">
        <v>12</v>
      </c>
      <c r="J215" s="93" t="s">
        <v>883</v>
      </c>
      <c r="K215" s="93" t="s">
        <v>95</v>
      </c>
      <c r="L215" s="93" t="s">
        <v>290</v>
      </c>
      <c r="M215" s="93" t="s">
        <v>96</v>
      </c>
      <c r="N215" s="93" t="s">
        <v>97</v>
      </c>
      <c r="O215" s="93" t="s">
        <v>732</v>
      </c>
      <c r="P215" s="93" t="s">
        <v>119</v>
      </c>
      <c r="Q215" s="93" t="s">
        <v>733</v>
      </c>
      <c r="R215" s="93" t="s">
        <v>916</v>
      </c>
      <c r="S215" s="93">
        <v>999</v>
      </c>
      <c r="T215" s="93" t="s">
        <v>121</v>
      </c>
      <c r="U215" s="93" t="s">
        <v>121</v>
      </c>
      <c r="V215" s="93" t="s">
        <v>122</v>
      </c>
      <c r="W215" s="93" t="s">
        <v>122</v>
      </c>
      <c r="X215" s="93" t="s">
        <v>177</v>
      </c>
      <c r="Y215" s="93" t="s">
        <v>177</v>
      </c>
      <c r="Z215" s="93" t="s">
        <v>734</v>
      </c>
      <c r="AA215" s="93" t="s">
        <v>107</v>
      </c>
      <c r="AB215" s="93" t="s">
        <v>106</v>
      </c>
      <c r="AC215" s="93" t="s">
        <v>1040</v>
      </c>
      <c r="AD215" s="93" t="s">
        <v>1041</v>
      </c>
      <c r="AE215" s="93">
        <v>89096</v>
      </c>
      <c r="AF215" s="93">
        <v>23898</v>
      </c>
      <c r="AG215" s="93">
        <v>23898</v>
      </c>
      <c r="AH215" s="93">
        <v>65198</v>
      </c>
      <c r="AI215" s="93">
        <v>65198</v>
      </c>
      <c r="AJ215" s="93" t="s">
        <v>1042</v>
      </c>
      <c r="AK215" s="93">
        <v>3</v>
      </c>
      <c r="AM215" s="93" t="s">
        <v>1043</v>
      </c>
      <c r="AN215" s="93">
        <v>3905</v>
      </c>
      <c r="AO215" s="93">
        <v>4143</v>
      </c>
      <c r="AU215" s="93">
        <f t="shared" si="37"/>
        <v>0</v>
      </c>
      <c r="AV215" s="93" t="s">
        <v>113</v>
      </c>
      <c r="AW215" s="14" t="e">
        <f t="shared" si="38"/>
        <v>#DIV/0!</v>
      </c>
      <c r="AX215" s="14" t="e">
        <f t="shared" si="39"/>
        <v>#DIV/0!</v>
      </c>
      <c r="AY215" s="14" t="e">
        <f t="shared" si="40"/>
        <v>#DIV/0!</v>
      </c>
      <c r="AZ215" s="93" t="e">
        <f t="shared" si="41"/>
        <v>#DIV/0!</v>
      </c>
      <c r="BA215" s="93" t="s">
        <v>923</v>
      </c>
      <c r="BB215" s="93" t="s">
        <v>1044</v>
      </c>
      <c r="BC215" s="93" t="s">
        <v>911</v>
      </c>
      <c r="BD215" s="93" t="s">
        <v>1045</v>
      </c>
      <c r="BE215" s="93" t="s">
        <v>1602</v>
      </c>
      <c r="BG215" s="94" t="s">
        <v>1574</v>
      </c>
      <c r="BK215" s="93">
        <v>1</v>
      </c>
      <c r="CE215" s="93" t="s">
        <v>178</v>
      </c>
      <c r="CF215" s="93">
        <v>2</v>
      </c>
      <c r="CG215" s="93">
        <v>1.8</v>
      </c>
      <c r="CH215" s="93">
        <v>2.2000000000000002</v>
      </c>
      <c r="CI215" s="4"/>
      <c r="CJ215" s="4"/>
      <c r="CK215" s="4"/>
      <c r="CW215" s="93" t="s">
        <v>81</v>
      </c>
      <c r="CX215" s="45" t="s">
        <v>82</v>
      </c>
      <c r="CY215" s="93" t="s">
        <v>178</v>
      </c>
      <c r="CZ215" s="66">
        <v>2</v>
      </c>
      <c r="DA215" s="66">
        <v>1.8</v>
      </c>
      <c r="DB215" s="66">
        <v>2.2000000000000002</v>
      </c>
      <c r="DC215" s="69" t="s">
        <v>84</v>
      </c>
      <c r="DD215" s="69" t="s">
        <v>1603</v>
      </c>
      <c r="DE215" s="52">
        <f t="shared" si="47"/>
        <v>1.6125473265360659</v>
      </c>
      <c r="DF215" s="52">
        <f t="shared" si="48"/>
        <v>1.5005188281430941</v>
      </c>
      <c r="DG215" s="52">
        <f t="shared" si="49"/>
        <v>1.7205474267022658</v>
      </c>
      <c r="DI215" s="66">
        <f t="shared" si="42"/>
        <v>0.1120284983929718</v>
      </c>
      <c r="DJ215" s="45">
        <f t="shared" si="43"/>
        <v>0.10800010016619987</v>
      </c>
      <c r="DK215" s="45">
        <f t="shared" si="44"/>
        <v>0.47781511904690216</v>
      </c>
      <c r="DL215" s="93">
        <f t="shared" si="45"/>
        <v>0.40581093373231886</v>
      </c>
      <c r="DM215" s="93">
        <f t="shared" si="46"/>
        <v>0.54264251152630982</v>
      </c>
    </row>
    <row r="216" spans="1:117" ht="21" customHeight="1" x14ac:dyDescent="0.35">
      <c r="A216" s="93">
        <v>84</v>
      </c>
      <c r="B216" s="93">
        <v>6</v>
      </c>
      <c r="C216" s="93" t="s">
        <v>749</v>
      </c>
      <c r="D216" s="45" t="str">
        <f t="shared" si="36"/>
        <v>Schwarcz et al (2009)</v>
      </c>
      <c r="E216" s="93" t="s">
        <v>750</v>
      </c>
      <c r="F216" s="93" t="s">
        <v>882</v>
      </c>
      <c r="G216" s="93">
        <v>2009</v>
      </c>
      <c r="H216" s="93" t="s">
        <v>505</v>
      </c>
      <c r="I216" s="93">
        <v>15</v>
      </c>
      <c r="J216" s="93" t="s">
        <v>883</v>
      </c>
      <c r="K216" s="93" t="s">
        <v>95</v>
      </c>
      <c r="L216" s="93" t="s">
        <v>290</v>
      </c>
      <c r="M216" s="93" t="s">
        <v>96</v>
      </c>
      <c r="N216" s="93" t="s">
        <v>97</v>
      </c>
      <c r="O216" s="93" t="s">
        <v>751</v>
      </c>
      <c r="P216" s="93" t="s">
        <v>349</v>
      </c>
      <c r="Q216" s="93" t="s">
        <v>752</v>
      </c>
      <c r="R216" s="93" t="s">
        <v>916</v>
      </c>
      <c r="S216" s="93">
        <v>999</v>
      </c>
      <c r="T216" s="93" t="s">
        <v>102</v>
      </c>
      <c r="U216" s="93" t="s">
        <v>102</v>
      </c>
      <c r="V216" s="93" t="s">
        <v>122</v>
      </c>
      <c r="W216" s="93" t="s">
        <v>122</v>
      </c>
      <c r="X216" s="93" t="s">
        <v>753</v>
      </c>
      <c r="Y216" s="93" t="s">
        <v>76</v>
      </c>
      <c r="Z216" s="93" t="s">
        <v>754</v>
      </c>
      <c r="AA216" s="93" t="s">
        <v>747</v>
      </c>
      <c r="AB216" s="93" t="s">
        <v>106</v>
      </c>
      <c r="AC216" s="93" t="s">
        <v>954</v>
      </c>
      <c r="AD216" s="93" t="s">
        <v>955</v>
      </c>
      <c r="AE216" s="93">
        <v>6558</v>
      </c>
      <c r="AF216" s="93" t="s">
        <v>956</v>
      </c>
      <c r="AG216" s="93" t="s">
        <v>957</v>
      </c>
      <c r="AH216" s="93" t="s">
        <v>958</v>
      </c>
      <c r="AI216" s="93">
        <v>5917</v>
      </c>
      <c r="AJ216" s="93" t="s">
        <v>959</v>
      </c>
      <c r="AK216" s="93">
        <v>3</v>
      </c>
      <c r="AL216" s="93">
        <v>89</v>
      </c>
      <c r="AM216" s="93" t="s">
        <v>960</v>
      </c>
      <c r="AN216" s="93" t="s">
        <v>961</v>
      </c>
      <c r="AO216" s="93" t="s">
        <v>962</v>
      </c>
      <c r="AQ216" s="93">
        <v>39</v>
      </c>
      <c r="AR216" s="93">
        <v>641</v>
      </c>
      <c r="AS216" s="93">
        <v>160</v>
      </c>
      <c r="AT216" s="93">
        <v>5917</v>
      </c>
      <c r="AU216" s="93">
        <f t="shared" si="37"/>
        <v>6558</v>
      </c>
      <c r="AV216" s="93" t="s">
        <v>58</v>
      </c>
      <c r="AW216" s="14">
        <f t="shared" si="38"/>
        <v>6.0842433697347896E-2</v>
      </c>
      <c r="AX216" s="14">
        <f t="shared" si="39"/>
        <v>2.7040730099712692E-2</v>
      </c>
      <c r="AY216" s="14">
        <f t="shared" si="40"/>
        <v>3.034461726136017E-2</v>
      </c>
      <c r="AZ216" s="93">
        <f t="shared" si="41"/>
        <v>1</v>
      </c>
      <c r="BA216" s="93" t="s">
        <v>963</v>
      </c>
      <c r="BB216" s="93" t="s">
        <v>964</v>
      </c>
      <c r="BC216" s="93" t="s">
        <v>911</v>
      </c>
      <c r="BD216" s="93" t="s">
        <v>965</v>
      </c>
      <c r="BE216" s="93" t="s">
        <v>1303</v>
      </c>
      <c r="BF216" s="94" t="s">
        <v>1271</v>
      </c>
      <c r="BG216" s="94" t="s">
        <v>1272</v>
      </c>
      <c r="BL216" s="93">
        <v>1</v>
      </c>
      <c r="CI216" s="4">
        <f t="shared" ref="CI216:CI223" si="50">(AQ216/AR216)/(AS216/AT216)</f>
        <v>2.250029251170047</v>
      </c>
      <c r="CJ216" s="4">
        <f t="shared" ref="CJ216:CJ223" si="51">EXP((LN(CI216))-(1.96*(SQRT((1/AQ216)+(1/AS216)-(1/AR216)-(1/(AT216))))))</f>
        <v>1.6008682276504107</v>
      </c>
      <c r="CK216" s="4">
        <f t="shared" ref="CK216:CK223" si="52">EXP((LN(CI216))+(1.96*(SQRT((1/AQ216)+(1/(AR216)-(1/AS216)-(1/AT216))))))</f>
        <v>2.9846923203810092</v>
      </c>
      <c r="CW216" s="93" t="s">
        <v>134</v>
      </c>
      <c r="CX216" s="49" t="s">
        <v>135</v>
      </c>
      <c r="CZ216" s="66">
        <v>2.250029251170047</v>
      </c>
      <c r="DA216" s="66">
        <v>1.6008682276504107</v>
      </c>
      <c r="DB216" s="66">
        <v>2.9846923203810092</v>
      </c>
      <c r="DC216" s="69" t="s">
        <v>134</v>
      </c>
      <c r="DD216" s="69" t="s">
        <v>135</v>
      </c>
      <c r="DE216" s="50">
        <v>2.250029251170047</v>
      </c>
      <c r="DF216" s="50">
        <v>1.6008682276504107</v>
      </c>
      <c r="DG216" s="50">
        <v>2.9846923203810092</v>
      </c>
      <c r="DI216" s="66">
        <f t="shared" si="42"/>
        <v>0.64916102351963634</v>
      </c>
      <c r="DJ216" s="45">
        <f t="shared" si="43"/>
        <v>0.73466306921096214</v>
      </c>
      <c r="DK216" s="45">
        <f t="shared" si="44"/>
        <v>0.81094321665184366</v>
      </c>
      <c r="DL216" s="93">
        <f t="shared" si="45"/>
        <v>0.47054612435016002</v>
      </c>
      <c r="DM216" s="93">
        <f t="shared" si="46"/>
        <v>1.0934966662827037</v>
      </c>
    </row>
    <row r="217" spans="1:117" ht="21" customHeight="1" x14ac:dyDescent="0.35">
      <c r="A217" s="93">
        <v>84</v>
      </c>
      <c r="B217" s="93">
        <v>2</v>
      </c>
      <c r="C217" s="93" t="s">
        <v>749</v>
      </c>
      <c r="D217" s="45" t="str">
        <f t="shared" si="36"/>
        <v>Schwarcz et al (2009)</v>
      </c>
      <c r="E217" s="93" t="s">
        <v>750</v>
      </c>
      <c r="F217" s="93" t="s">
        <v>882</v>
      </c>
      <c r="G217" s="93">
        <v>2009</v>
      </c>
      <c r="H217" s="93" t="s">
        <v>505</v>
      </c>
      <c r="I217" s="93">
        <v>15</v>
      </c>
      <c r="J217" s="93" t="s">
        <v>883</v>
      </c>
      <c r="K217" s="93" t="s">
        <v>95</v>
      </c>
      <c r="L217" s="93" t="s">
        <v>290</v>
      </c>
      <c r="M217" s="93" t="s">
        <v>96</v>
      </c>
      <c r="N217" s="93" t="s">
        <v>97</v>
      </c>
      <c r="O217" s="93" t="s">
        <v>751</v>
      </c>
      <c r="P217" s="93" t="s">
        <v>349</v>
      </c>
      <c r="Q217" s="93" t="s">
        <v>752</v>
      </c>
      <c r="R217" s="93" t="s">
        <v>916</v>
      </c>
      <c r="S217" s="93">
        <v>999</v>
      </c>
      <c r="T217" s="93" t="s">
        <v>102</v>
      </c>
      <c r="U217" s="93" t="s">
        <v>102</v>
      </c>
      <c r="V217" s="93" t="s">
        <v>122</v>
      </c>
      <c r="W217" s="93" t="s">
        <v>122</v>
      </c>
      <c r="X217" s="93" t="s">
        <v>753</v>
      </c>
      <c r="Y217" s="93" t="s">
        <v>76</v>
      </c>
      <c r="Z217" s="93" t="s">
        <v>754</v>
      </c>
      <c r="AA217" s="93" t="s">
        <v>747</v>
      </c>
      <c r="AB217" s="93" t="s">
        <v>106</v>
      </c>
      <c r="AC217" s="93" t="s">
        <v>954</v>
      </c>
      <c r="AD217" s="93" t="s">
        <v>955</v>
      </c>
      <c r="AE217" s="93">
        <v>6558</v>
      </c>
      <c r="AF217" s="93" t="s">
        <v>956</v>
      </c>
      <c r="AG217" s="93" t="s">
        <v>957</v>
      </c>
      <c r="AH217" s="93" t="s">
        <v>958</v>
      </c>
      <c r="AI217" s="93">
        <v>5917</v>
      </c>
      <c r="AJ217" s="93" t="s">
        <v>959</v>
      </c>
      <c r="AK217" s="93">
        <v>3</v>
      </c>
      <c r="AL217" s="93">
        <v>89</v>
      </c>
      <c r="AM217" s="93" t="s">
        <v>960</v>
      </c>
      <c r="AN217" s="93" t="s">
        <v>961</v>
      </c>
      <c r="AO217" s="93" t="s">
        <v>962</v>
      </c>
      <c r="AQ217" s="93">
        <v>29</v>
      </c>
      <c r="AR217" s="93">
        <v>641</v>
      </c>
      <c r="AS217" s="93">
        <v>201</v>
      </c>
      <c r="AT217" s="93">
        <v>5917</v>
      </c>
      <c r="AU217" s="93">
        <f t="shared" si="37"/>
        <v>6558</v>
      </c>
      <c r="AV217" s="93" t="s">
        <v>58</v>
      </c>
      <c r="AW217" s="14">
        <f t="shared" si="38"/>
        <v>4.5241809672386897E-2</v>
      </c>
      <c r="AX217" s="14">
        <f t="shared" si="39"/>
        <v>3.396991718776407E-2</v>
      </c>
      <c r="AY217" s="14">
        <f t="shared" si="40"/>
        <v>3.5071668191521806E-2</v>
      </c>
      <c r="AZ217" s="93">
        <f t="shared" si="41"/>
        <v>1</v>
      </c>
      <c r="BA217" s="93" t="s">
        <v>963</v>
      </c>
      <c r="BB217" s="93" t="s">
        <v>964</v>
      </c>
      <c r="BC217" s="93" t="s">
        <v>911</v>
      </c>
      <c r="BD217" s="93" t="s">
        <v>965</v>
      </c>
      <c r="BE217" s="93" t="s">
        <v>1209</v>
      </c>
      <c r="BF217" s="94" t="s">
        <v>1209</v>
      </c>
      <c r="BG217" s="94" t="s">
        <v>1697</v>
      </c>
      <c r="BL217" s="93">
        <v>1</v>
      </c>
      <c r="CI217" s="4">
        <f t="shared" si="50"/>
        <v>1.3318198399577774</v>
      </c>
      <c r="CJ217" s="4">
        <f t="shared" si="51"/>
        <v>0.91013506437249059</v>
      </c>
      <c r="CK217" s="4">
        <f t="shared" si="52"/>
        <v>1.8796311752591885</v>
      </c>
      <c r="CW217" s="93" t="s">
        <v>134</v>
      </c>
      <c r="CX217" s="49" t="s">
        <v>135</v>
      </c>
      <c r="CZ217" s="66">
        <v>1.3318198399577774</v>
      </c>
      <c r="DA217" s="66">
        <v>0.91013506437249059</v>
      </c>
      <c r="DB217" s="66">
        <v>1.8796311752591885</v>
      </c>
      <c r="DC217" s="69" t="s">
        <v>134</v>
      </c>
      <c r="DD217" s="69" t="s">
        <v>135</v>
      </c>
      <c r="DE217" s="50">
        <v>1.3318198399577774</v>
      </c>
      <c r="DF217" s="50">
        <v>0.91013506437249059</v>
      </c>
      <c r="DG217" s="50">
        <v>1.8796311752591885</v>
      </c>
      <c r="DI217" s="66">
        <f t="shared" si="42"/>
        <v>0.42168477558528683</v>
      </c>
      <c r="DJ217" s="45">
        <f t="shared" si="43"/>
        <v>0.54781133530141113</v>
      </c>
      <c r="DK217" s="45">
        <f t="shared" si="44"/>
        <v>0.28654630768342232</v>
      </c>
      <c r="DL217" s="93">
        <f t="shared" si="45"/>
        <v>-9.4162268097401816E-2</v>
      </c>
      <c r="DM217" s="93">
        <f t="shared" si="46"/>
        <v>0.63107557422261062</v>
      </c>
    </row>
    <row r="218" spans="1:117" ht="21" customHeight="1" x14ac:dyDescent="0.35">
      <c r="A218" s="93">
        <v>84</v>
      </c>
      <c r="B218" s="93">
        <v>1</v>
      </c>
      <c r="C218" s="93" t="s">
        <v>749</v>
      </c>
      <c r="D218" s="45" t="str">
        <f t="shared" si="36"/>
        <v>Schwarcz et al (2009)</v>
      </c>
      <c r="E218" s="93" t="s">
        <v>750</v>
      </c>
      <c r="F218" s="93" t="s">
        <v>882</v>
      </c>
      <c r="G218" s="93">
        <v>2009</v>
      </c>
      <c r="H218" s="93" t="s">
        <v>505</v>
      </c>
      <c r="I218" s="93">
        <v>15</v>
      </c>
      <c r="J218" s="93" t="s">
        <v>883</v>
      </c>
      <c r="K218" s="93" t="s">
        <v>95</v>
      </c>
      <c r="L218" s="93" t="s">
        <v>290</v>
      </c>
      <c r="M218" s="93" t="s">
        <v>96</v>
      </c>
      <c r="N218" s="93" t="s">
        <v>97</v>
      </c>
      <c r="O218" s="93" t="s">
        <v>751</v>
      </c>
      <c r="P218" s="93" t="s">
        <v>349</v>
      </c>
      <c r="Q218" s="93" t="s">
        <v>752</v>
      </c>
      <c r="R218" s="93" t="s">
        <v>916</v>
      </c>
      <c r="S218" s="93">
        <v>999</v>
      </c>
      <c r="T218" s="93" t="s">
        <v>102</v>
      </c>
      <c r="U218" s="93" t="s">
        <v>102</v>
      </c>
      <c r="V218" s="93" t="s">
        <v>122</v>
      </c>
      <c r="W218" s="93" t="s">
        <v>122</v>
      </c>
      <c r="X218" s="93" t="s">
        <v>753</v>
      </c>
      <c r="Y218" s="93" t="s">
        <v>76</v>
      </c>
      <c r="Z218" s="93" t="s">
        <v>754</v>
      </c>
      <c r="AA218" s="93" t="s">
        <v>747</v>
      </c>
      <c r="AB218" s="93" t="s">
        <v>106</v>
      </c>
      <c r="AC218" s="93" t="s">
        <v>954</v>
      </c>
      <c r="AD218" s="93" t="s">
        <v>955</v>
      </c>
      <c r="AE218" s="93">
        <v>6558</v>
      </c>
      <c r="AF218" s="93" t="s">
        <v>956</v>
      </c>
      <c r="AG218" s="93" t="s">
        <v>957</v>
      </c>
      <c r="AH218" s="93" t="s">
        <v>958</v>
      </c>
      <c r="AI218" s="93">
        <v>5917</v>
      </c>
      <c r="AJ218" s="93" t="s">
        <v>959</v>
      </c>
      <c r="AK218" s="93">
        <v>3</v>
      </c>
      <c r="AL218" s="93">
        <v>89</v>
      </c>
      <c r="AM218" s="93" t="s">
        <v>960</v>
      </c>
      <c r="AN218" s="93" t="s">
        <v>961</v>
      </c>
      <c r="AO218" s="93" t="s">
        <v>962</v>
      </c>
      <c r="AQ218" s="93">
        <v>156</v>
      </c>
      <c r="AR218" s="93">
        <v>641</v>
      </c>
      <c r="AS218" s="93">
        <v>905</v>
      </c>
      <c r="AT218" s="93">
        <v>5917</v>
      </c>
      <c r="AU218" s="93">
        <f t="shared" si="37"/>
        <v>6558</v>
      </c>
      <c r="AV218" s="93" t="s">
        <v>58</v>
      </c>
      <c r="AW218" s="14">
        <f t="shared" si="38"/>
        <v>0.24336973478939158</v>
      </c>
      <c r="AX218" s="14">
        <f t="shared" si="39"/>
        <v>0.15294912962649992</v>
      </c>
      <c r="AY218" s="14">
        <f t="shared" si="40"/>
        <v>0.16178713022262886</v>
      </c>
      <c r="AZ218" s="93">
        <f t="shared" si="41"/>
        <v>0</v>
      </c>
      <c r="BA218" s="93" t="s">
        <v>963</v>
      </c>
      <c r="BB218" s="93" t="s">
        <v>964</v>
      </c>
      <c r="BC218" s="93" t="s">
        <v>911</v>
      </c>
      <c r="BD218" s="93" t="s">
        <v>965</v>
      </c>
      <c r="BE218" s="93" t="s">
        <v>349</v>
      </c>
      <c r="BF218" s="94" t="s">
        <v>897</v>
      </c>
      <c r="BG218" s="94" t="s">
        <v>1703</v>
      </c>
      <c r="BL218" s="93">
        <v>1</v>
      </c>
      <c r="CI218" s="4">
        <f t="shared" si="50"/>
        <v>1.5911809069047844</v>
      </c>
      <c r="CJ218" s="4">
        <f t="shared" si="51"/>
        <v>1.3707876105878369</v>
      </c>
      <c r="CK218" s="4">
        <f t="shared" si="52"/>
        <v>1.8679948079898856</v>
      </c>
      <c r="CW218" s="93" t="s">
        <v>134</v>
      </c>
      <c r="CX218" s="49" t="s">
        <v>135</v>
      </c>
      <c r="CZ218" s="66">
        <v>1.5911809069047844</v>
      </c>
      <c r="DA218" s="66">
        <v>1.3707876105878369</v>
      </c>
      <c r="DB218" s="66">
        <v>1.8679948079898856</v>
      </c>
      <c r="DC218" s="69" t="s">
        <v>134</v>
      </c>
      <c r="DD218" s="69" t="s">
        <v>135</v>
      </c>
      <c r="DE218" s="50">
        <v>1.5911809069047844</v>
      </c>
      <c r="DF218" s="50">
        <v>1.3707876105878369</v>
      </c>
      <c r="DG218" s="50">
        <v>1.8679948079898856</v>
      </c>
      <c r="DI218" s="66">
        <f t="shared" si="42"/>
        <v>0.22039329631694748</v>
      </c>
      <c r="DJ218" s="45">
        <f t="shared" si="43"/>
        <v>0.27681390108510118</v>
      </c>
      <c r="DK218" s="45">
        <f t="shared" si="44"/>
        <v>0.46447644930563492</v>
      </c>
      <c r="DL218" s="93">
        <f t="shared" si="45"/>
        <v>0.31538547288864666</v>
      </c>
      <c r="DM218" s="93">
        <f t="shared" si="46"/>
        <v>0.62486556035411878</v>
      </c>
    </row>
    <row r="219" spans="1:117" ht="21" customHeight="1" x14ac:dyDescent="0.35">
      <c r="A219" s="93">
        <v>84</v>
      </c>
      <c r="B219" s="93">
        <v>4</v>
      </c>
      <c r="C219" s="93" t="s">
        <v>749</v>
      </c>
      <c r="D219" s="45" t="str">
        <f t="shared" si="36"/>
        <v>Schwarcz et al (2009)</v>
      </c>
      <c r="E219" s="93" t="s">
        <v>750</v>
      </c>
      <c r="F219" s="93" t="s">
        <v>882</v>
      </c>
      <c r="G219" s="93">
        <v>2009</v>
      </c>
      <c r="H219" s="93" t="s">
        <v>505</v>
      </c>
      <c r="I219" s="93">
        <v>15</v>
      </c>
      <c r="J219" s="93" t="s">
        <v>883</v>
      </c>
      <c r="K219" s="93" t="s">
        <v>95</v>
      </c>
      <c r="L219" s="93" t="s">
        <v>290</v>
      </c>
      <c r="M219" s="93" t="s">
        <v>96</v>
      </c>
      <c r="N219" s="93" t="s">
        <v>97</v>
      </c>
      <c r="O219" s="93" t="s">
        <v>751</v>
      </c>
      <c r="P219" s="93" t="s">
        <v>349</v>
      </c>
      <c r="Q219" s="93" t="s">
        <v>752</v>
      </c>
      <c r="R219" s="93" t="s">
        <v>916</v>
      </c>
      <c r="S219" s="93">
        <v>999</v>
      </c>
      <c r="T219" s="93" t="s">
        <v>102</v>
      </c>
      <c r="U219" s="93" t="s">
        <v>102</v>
      </c>
      <c r="V219" s="93" t="s">
        <v>122</v>
      </c>
      <c r="W219" s="93" t="s">
        <v>122</v>
      </c>
      <c r="X219" s="93" t="s">
        <v>753</v>
      </c>
      <c r="Y219" s="93" t="s">
        <v>76</v>
      </c>
      <c r="Z219" s="93" t="s">
        <v>754</v>
      </c>
      <c r="AA219" s="93" t="s">
        <v>747</v>
      </c>
      <c r="AB219" s="93" t="s">
        <v>106</v>
      </c>
      <c r="AC219" s="93" t="s">
        <v>954</v>
      </c>
      <c r="AD219" s="93" t="s">
        <v>955</v>
      </c>
      <c r="AE219" s="93">
        <v>6558</v>
      </c>
      <c r="AF219" s="93" t="s">
        <v>956</v>
      </c>
      <c r="AG219" s="93" t="s">
        <v>957</v>
      </c>
      <c r="AH219" s="93" t="s">
        <v>958</v>
      </c>
      <c r="AI219" s="93">
        <v>5917</v>
      </c>
      <c r="AJ219" s="93" t="s">
        <v>959</v>
      </c>
      <c r="AK219" s="93">
        <v>3</v>
      </c>
      <c r="AL219" s="93">
        <v>89</v>
      </c>
      <c r="AM219" s="93" t="s">
        <v>960</v>
      </c>
      <c r="AN219" s="93" t="s">
        <v>961</v>
      </c>
      <c r="AO219" s="93" t="s">
        <v>962</v>
      </c>
      <c r="AQ219" s="93">
        <v>27</v>
      </c>
      <c r="AR219" s="93">
        <v>641</v>
      </c>
      <c r="AS219" s="93">
        <v>172</v>
      </c>
      <c r="AT219" s="93">
        <v>5917</v>
      </c>
      <c r="AU219" s="93">
        <f t="shared" si="37"/>
        <v>6558</v>
      </c>
      <c r="AV219" s="93" t="s">
        <v>58</v>
      </c>
      <c r="AW219" s="14">
        <f t="shared" si="38"/>
        <v>4.2121684867394697E-2</v>
      </c>
      <c r="AX219" s="14">
        <f t="shared" si="39"/>
        <v>2.9068784857191145E-2</v>
      </c>
      <c r="AY219" s="14">
        <f t="shared" si="40"/>
        <v>3.034461726136017E-2</v>
      </c>
      <c r="AZ219" s="93">
        <f t="shared" si="41"/>
        <v>1</v>
      </c>
      <c r="BA219" s="93" t="s">
        <v>963</v>
      </c>
      <c r="BB219" s="93" t="s">
        <v>964</v>
      </c>
      <c r="BC219" s="93" t="s">
        <v>911</v>
      </c>
      <c r="BD219" s="93" t="s">
        <v>965</v>
      </c>
      <c r="BE219" s="93" t="s">
        <v>1336</v>
      </c>
      <c r="BF219" s="94" t="s">
        <v>1333</v>
      </c>
      <c r="BG219" s="94" t="s">
        <v>1331</v>
      </c>
      <c r="BL219" s="93">
        <v>1</v>
      </c>
      <c r="CI219" s="4">
        <f t="shared" si="50"/>
        <v>1.4490349381417118</v>
      </c>
      <c r="CJ219" s="4">
        <f t="shared" si="51"/>
        <v>0.97378802379595419</v>
      </c>
      <c r="CK219" s="4">
        <f t="shared" si="52"/>
        <v>2.0644456412301837</v>
      </c>
      <c r="CW219" s="93" t="s">
        <v>134</v>
      </c>
      <c r="CX219" s="49" t="s">
        <v>135</v>
      </c>
      <c r="CZ219" s="66">
        <v>1.4490349381417118</v>
      </c>
      <c r="DA219" s="66">
        <v>0.97378802379595419</v>
      </c>
      <c r="DB219" s="66">
        <v>2.0644456412301837</v>
      </c>
      <c r="DC219" s="69" t="s">
        <v>134</v>
      </c>
      <c r="DD219" s="69" t="s">
        <v>135</v>
      </c>
      <c r="DE219" s="50">
        <v>1.4490349381417118</v>
      </c>
      <c r="DF219" s="50">
        <v>0.97378802379595419</v>
      </c>
      <c r="DG219" s="50">
        <v>2.0644456412301837</v>
      </c>
      <c r="DI219" s="66">
        <f t="shared" si="42"/>
        <v>0.47524691434575761</v>
      </c>
      <c r="DJ219" s="45">
        <f t="shared" si="43"/>
        <v>0.6154107030884719</v>
      </c>
      <c r="DK219" s="45">
        <f t="shared" si="44"/>
        <v>0.37089777494690013</v>
      </c>
      <c r="DL219" s="93">
        <f t="shared" si="45"/>
        <v>-2.6561633731883843E-2</v>
      </c>
      <c r="DM219" s="93">
        <f t="shared" si="46"/>
        <v>0.72486173576252644</v>
      </c>
    </row>
    <row r="220" spans="1:117" ht="21" customHeight="1" x14ac:dyDescent="0.35">
      <c r="A220" s="93">
        <v>84</v>
      </c>
      <c r="B220" s="93">
        <v>7</v>
      </c>
      <c r="C220" s="93" t="s">
        <v>749</v>
      </c>
      <c r="D220" s="45" t="str">
        <f t="shared" si="36"/>
        <v>Schwarcz et al (2009)</v>
      </c>
      <c r="E220" s="93" t="s">
        <v>750</v>
      </c>
      <c r="F220" s="93" t="s">
        <v>882</v>
      </c>
      <c r="G220" s="93">
        <v>2009</v>
      </c>
      <c r="H220" s="93" t="s">
        <v>505</v>
      </c>
      <c r="I220" s="93">
        <v>15</v>
      </c>
      <c r="J220" s="93" t="s">
        <v>883</v>
      </c>
      <c r="K220" s="93" t="s">
        <v>95</v>
      </c>
      <c r="L220" s="93" t="s">
        <v>290</v>
      </c>
      <c r="M220" s="93" t="s">
        <v>96</v>
      </c>
      <c r="N220" s="93" t="s">
        <v>97</v>
      </c>
      <c r="O220" s="93" t="s">
        <v>751</v>
      </c>
      <c r="P220" s="93" t="s">
        <v>349</v>
      </c>
      <c r="Q220" s="93" t="s">
        <v>752</v>
      </c>
      <c r="R220" s="93" t="s">
        <v>916</v>
      </c>
      <c r="S220" s="93">
        <v>999</v>
      </c>
      <c r="T220" s="93" t="s">
        <v>102</v>
      </c>
      <c r="U220" s="93" t="s">
        <v>102</v>
      </c>
      <c r="V220" s="93" t="s">
        <v>122</v>
      </c>
      <c r="W220" s="93" t="s">
        <v>122</v>
      </c>
      <c r="X220" s="93" t="s">
        <v>753</v>
      </c>
      <c r="Y220" s="93" t="s">
        <v>76</v>
      </c>
      <c r="Z220" s="93" t="s">
        <v>754</v>
      </c>
      <c r="AA220" s="93" t="s">
        <v>747</v>
      </c>
      <c r="AB220" s="93" t="s">
        <v>106</v>
      </c>
      <c r="AC220" s="93" t="s">
        <v>954</v>
      </c>
      <c r="AD220" s="93" t="s">
        <v>955</v>
      </c>
      <c r="AE220" s="93">
        <v>6558</v>
      </c>
      <c r="AF220" s="93" t="s">
        <v>956</v>
      </c>
      <c r="AG220" s="93" t="s">
        <v>957</v>
      </c>
      <c r="AH220" s="93" t="s">
        <v>958</v>
      </c>
      <c r="AI220" s="93">
        <v>5917</v>
      </c>
      <c r="AJ220" s="93" t="s">
        <v>959</v>
      </c>
      <c r="AK220" s="93">
        <v>3</v>
      </c>
      <c r="AL220" s="93">
        <v>89</v>
      </c>
      <c r="AM220" s="93" t="s">
        <v>960</v>
      </c>
      <c r="AN220" s="93" t="s">
        <v>961</v>
      </c>
      <c r="AO220" s="93" t="s">
        <v>962</v>
      </c>
      <c r="AQ220" s="93">
        <v>33</v>
      </c>
      <c r="AR220" s="93">
        <v>641</v>
      </c>
      <c r="AS220" s="93">
        <v>52</v>
      </c>
      <c r="AT220" s="93">
        <v>5917</v>
      </c>
      <c r="AU220" s="93">
        <f t="shared" si="37"/>
        <v>6558</v>
      </c>
      <c r="AV220" s="93" t="s">
        <v>58</v>
      </c>
      <c r="AW220" s="14">
        <f t="shared" si="38"/>
        <v>5.1482059282371297E-2</v>
      </c>
      <c r="AX220" s="14">
        <f t="shared" si="39"/>
        <v>8.788237282406625E-3</v>
      </c>
      <c r="AY220" s="14">
        <f t="shared" si="40"/>
        <v>1.296126867947545E-2</v>
      </c>
      <c r="AZ220" s="93">
        <f t="shared" si="41"/>
        <v>1</v>
      </c>
      <c r="BA220" s="93" t="s">
        <v>963</v>
      </c>
      <c r="BB220" s="93" t="s">
        <v>964</v>
      </c>
      <c r="BC220" s="93" t="s">
        <v>911</v>
      </c>
      <c r="BD220" s="93" t="s">
        <v>965</v>
      </c>
      <c r="BE220" s="93" t="s">
        <v>1561</v>
      </c>
      <c r="BF220" s="94" t="s">
        <v>1555</v>
      </c>
      <c r="BG220" s="94" t="s">
        <v>1701</v>
      </c>
      <c r="BL220" s="93">
        <v>1</v>
      </c>
      <c r="CI220" s="4">
        <f t="shared" si="50"/>
        <v>5.8580643225729032</v>
      </c>
      <c r="CJ220" s="4">
        <f t="shared" si="51"/>
        <v>3.8162912654241778</v>
      </c>
      <c r="CK220" s="4">
        <f t="shared" si="52"/>
        <v>7.2909374396413806</v>
      </c>
      <c r="CW220" s="93" t="s">
        <v>134</v>
      </c>
      <c r="CX220" s="49" t="s">
        <v>135</v>
      </c>
      <c r="CZ220" s="66">
        <v>5.8580643225729032</v>
      </c>
      <c r="DA220" s="66">
        <v>3.8162912654241778</v>
      </c>
      <c r="DB220" s="66">
        <v>7.2909374396413806</v>
      </c>
      <c r="DC220" s="69" t="s">
        <v>134</v>
      </c>
      <c r="DD220" s="69" t="s">
        <v>135</v>
      </c>
      <c r="DE220" s="50">
        <v>5.8580643225729032</v>
      </c>
      <c r="DF220" s="50">
        <v>3.8162912654241778</v>
      </c>
      <c r="DG220" s="50">
        <v>7.2909374396413806</v>
      </c>
      <c r="DI220" s="66">
        <f t="shared" si="42"/>
        <v>2.0417730571487254</v>
      </c>
      <c r="DJ220" s="45">
        <f t="shared" si="43"/>
        <v>1.4328731170684774</v>
      </c>
      <c r="DK220" s="45">
        <f t="shared" si="44"/>
        <v>1.767819228641077</v>
      </c>
      <c r="DL220" s="93">
        <f t="shared" si="45"/>
        <v>1.3392790780904884</v>
      </c>
      <c r="DM220" s="93">
        <f t="shared" si="46"/>
        <v>1.9866321302966536</v>
      </c>
    </row>
    <row r="221" spans="1:117" ht="21" customHeight="1" x14ac:dyDescent="0.35">
      <c r="A221" s="93">
        <v>84</v>
      </c>
      <c r="B221" s="93">
        <v>3</v>
      </c>
      <c r="C221" s="93" t="s">
        <v>749</v>
      </c>
      <c r="D221" s="45" t="str">
        <f t="shared" si="36"/>
        <v>Schwarcz et al (2009)</v>
      </c>
      <c r="E221" s="93" t="s">
        <v>750</v>
      </c>
      <c r="F221" s="93" t="s">
        <v>882</v>
      </c>
      <c r="G221" s="93">
        <v>2009</v>
      </c>
      <c r="H221" s="93" t="s">
        <v>505</v>
      </c>
      <c r="I221" s="93">
        <v>15</v>
      </c>
      <c r="J221" s="93" t="s">
        <v>883</v>
      </c>
      <c r="K221" s="93" t="s">
        <v>95</v>
      </c>
      <c r="L221" s="93" t="s">
        <v>290</v>
      </c>
      <c r="M221" s="93" t="s">
        <v>96</v>
      </c>
      <c r="N221" s="93" t="s">
        <v>97</v>
      </c>
      <c r="O221" s="93" t="s">
        <v>751</v>
      </c>
      <c r="P221" s="93" t="s">
        <v>349</v>
      </c>
      <c r="Q221" s="93" t="s">
        <v>752</v>
      </c>
      <c r="R221" s="93" t="s">
        <v>916</v>
      </c>
      <c r="S221" s="93">
        <v>999</v>
      </c>
      <c r="T221" s="93" t="s">
        <v>102</v>
      </c>
      <c r="U221" s="93" t="s">
        <v>102</v>
      </c>
      <c r="V221" s="93" t="s">
        <v>122</v>
      </c>
      <c r="W221" s="93" t="s">
        <v>122</v>
      </c>
      <c r="X221" s="93" t="s">
        <v>753</v>
      </c>
      <c r="Y221" s="93" t="s">
        <v>76</v>
      </c>
      <c r="Z221" s="93" t="s">
        <v>754</v>
      </c>
      <c r="AA221" s="93" t="s">
        <v>747</v>
      </c>
      <c r="AB221" s="93" t="s">
        <v>106</v>
      </c>
      <c r="AC221" s="93" t="s">
        <v>954</v>
      </c>
      <c r="AD221" s="93" t="s">
        <v>955</v>
      </c>
      <c r="AE221" s="93">
        <v>6558</v>
      </c>
      <c r="AF221" s="93" t="s">
        <v>956</v>
      </c>
      <c r="AG221" s="93" t="s">
        <v>957</v>
      </c>
      <c r="AH221" s="93" t="s">
        <v>958</v>
      </c>
      <c r="AI221" s="93">
        <v>5917</v>
      </c>
      <c r="AJ221" s="93" t="s">
        <v>959</v>
      </c>
      <c r="AK221" s="93">
        <v>3</v>
      </c>
      <c r="AL221" s="93">
        <v>89</v>
      </c>
      <c r="AM221" s="93" t="s">
        <v>960</v>
      </c>
      <c r="AN221" s="93" t="s">
        <v>961</v>
      </c>
      <c r="AO221" s="93" t="s">
        <v>962</v>
      </c>
      <c r="AQ221" s="93">
        <v>35</v>
      </c>
      <c r="AR221" s="93">
        <v>641</v>
      </c>
      <c r="AS221" s="93">
        <v>121</v>
      </c>
      <c r="AT221" s="93">
        <v>5917</v>
      </c>
      <c r="AU221" s="93">
        <f t="shared" si="37"/>
        <v>6558</v>
      </c>
      <c r="AV221" s="93" t="s">
        <v>58</v>
      </c>
      <c r="AW221" s="14">
        <f t="shared" si="38"/>
        <v>5.4602184087363496E-2</v>
      </c>
      <c r="AX221" s="14">
        <f t="shared" si="39"/>
        <v>2.0449552137907723E-2</v>
      </c>
      <c r="AY221" s="14">
        <f t="shared" si="40"/>
        <v>2.3787740164684355E-2</v>
      </c>
      <c r="AZ221" s="93">
        <f t="shared" si="41"/>
        <v>1</v>
      </c>
      <c r="BA221" s="93" t="s">
        <v>963</v>
      </c>
      <c r="BB221" s="93" t="s">
        <v>964</v>
      </c>
      <c r="BC221" s="93" t="s">
        <v>911</v>
      </c>
      <c r="BD221" s="93" t="s">
        <v>965</v>
      </c>
      <c r="BE221" s="93" t="s">
        <v>1087</v>
      </c>
      <c r="BF221" s="94" t="s">
        <v>1071</v>
      </c>
      <c r="BG221" s="94" t="s">
        <v>1703</v>
      </c>
      <c r="BL221" s="93">
        <v>1</v>
      </c>
      <c r="CI221" s="4">
        <f t="shared" si="50"/>
        <v>2.670091927644048</v>
      </c>
      <c r="CJ221" s="4">
        <f t="shared" si="51"/>
        <v>1.8494186076482593</v>
      </c>
      <c r="CK221" s="4">
        <f t="shared" si="52"/>
        <v>3.5637942658795976</v>
      </c>
      <c r="CW221" s="93" t="s">
        <v>134</v>
      </c>
      <c r="CX221" s="49" t="s">
        <v>135</v>
      </c>
      <c r="CZ221" s="66">
        <v>2.670091927644048</v>
      </c>
      <c r="DA221" s="66">
        <v>1.8494186076482593</v>
      </c>
      <c r="DB221" s="66">
        <v>3.5637942658795976</v>
      </c>
      <c r="DC221" s="69" t="s">
        <v>134</v>
      </c>
      <c r="DD221" s="69" t="s">
        <v>135</v>
      </c>
      <c r="DE221" s="50">
        <v>2.670091927644048</v>
      </c>
      <c r="DF221" s="50">
        <v>1.8494186076482593</v>
      </c>
      <c r="DG221" s="50">
        <v>3.5637942658795976</v>
      </c>
      <c r="DI221" s="66">
        <f t="shared" si="42"/>
        <v>0.82067331999578874</v>
      </c>
      <c r="DJ221" s="45">
        <f t="shared" si="43"/>
        <v>0.89370233823554956</v>
      </c>
      <c r="DK221" s="45">
        <f t="shared" si="44"/>
        <v>0.98211290164869669</v>
      </c>
      <c r="DL221" s="93">
        <f t="shared" si="45"/>
        <v>0.61487132356220686</v>
      </c>
      <c r="DM221" s="93">
        <f t="shared" si="46"/>
        <v>1.2708257823193665</v>
      </c>
    </row>
    <row r="222" spans="1:117" ht="21" customHeight="1" x14ac:dyDescent="0.35">
      <c r="A222" s="93">
        <v>84</v>
      </c>
      <c r="B222" s="93">
        <v>5</v>
      </c>
      <c r="C222" s="93" t="s">
        <v>749</v>
      </c>
      <c r="D222" s="45" t="str">
        <f t="shared" si="36"/>
        <v>Schwarcz et al (2009)</v>
      </c>
      <c r="E222" s="93" t="s">
        <v>750</v>
      </c>
      <c r="F222" s="93" t="s">
        <v>882</v>
      </c>
      <c r="G222" s="93">
        <v>2009</v>
      </c>
      <c r="H222" s="93" t="s">
        <v>505</v>
      </c>
      <c r="I222" s="93">
        <v>15</v>
      </c>
      <c r="J222" s="93" t="s">
        <v>883</v>
      </c>
      <c r="K222" s="93" t="s">
        <v>95</v>
      </c>
      <c r="L222" s="93" t="s">
        <v>290</v>
      </c>
      <c r="M222" s="93" t="s">
        <v>96</v>
      </c>
      <c r="N222" s="93" t="s">
        <v>97</v>
      </c>
      <c r="O222" s="93" t="s">
        <v>751</v>
      </c>
      <c r="P222" s="93" t="s">
        <v>349</v>
      </c>
      <c r="Q222" s="93" t="s">
        <v>752</v>
      </c>
      <c r="R222" s="93" t="s">
        <v>916</v>
      </c>
      <c r="S222" s="93">
        <v>999</v>
      </c>
      <c r="T222" s="93" t="s">
        <v>102</v>
      </c>
      <c r="U222" s="93" t="s">
        <v>102</v>
      </c>
      <c r="V222" s="93" t="s">
        <v>122</v>
      </c>
      <c r="W222" s="93" t="s">
        <v>122</v>
      </c>
      <c r="X222" s="93" t="s">
        <v>753</v>
      </c>
      <c r="Y222" s="93" t="s">
        <v>76</v>
      </c>
      <c r="Z222" s="93" t="s">
        <v>754</v>
      </c>
      <c r="AA222" s="93" t="s">
        <v>747</v>
      </c>
      <c r="AB222" s="93" t="s">
        <v>106</v>
      </c>
      <c r="AC222" s="93" t="s">
        <v>954</v>
      </c>
      <c r="AD222" s="93" t="s">
        <v>955</v>
      </c>
      <c r="AE222" s="93">
        <v>6558</v>
      </c>
      <c r="AF222" s="93" t="s">
        <v>956</v>
      </c>
      <c r="AG222" s="93" t="s">
        <v>957</v>
      </c>
      <c r="AH222" s="93" t="s">
        <v>958</v>
      </c>
      <c r="AI222" s="93">
        <v>5917</v>
      </c>
      <c r="AJ222" s="93" t="s">
        <v>959</v>
      </c>
      <c r="AK222" s="93">
        <v>3</v>
      </c>
      <c r="AL222" s="93">
        <v>89</v>
      </c>
      <c r="AM222" s="93" t="s">
        <v>960</v>
      </c>
      <c r="AN222" s="93" t="s">
        <v>961</v>
      </c>
      <c r="AO222" s="93" t="s">
        <v>962</v>
      </c>
      <c r="AQ222" s="93">
        <v>41</v>
      </c>
      <c r="AR222" s="93">
        <v>641</v>
      </c>
      <c r="AS222" s="93">
        <v>130</v>
      </c>
      <c r="AT222" s="93">
        <v>5917</v>
      </c>
      <c r="AU222" s="93">
        <f t="shared" si="37"/>
        <v>6558</v>
      </c>
      <c r="AV222" s="93" t="s">
        <v>58</v>
      </c>
      <c r="AW222" s="14">
        <f t="shared" si="38"/>
        <v>6.3962558502340089E-2</v>
      </c>
      <c r="AX222" s="14">
        <f t="shared" si="39"/>
        <v>2.1970593206016562E-2</v>
      </c>
      <c r="AY222" s="14">
        <f t="shared" si="40"/>
        <v>2.6075022872827081E-2</v>
      </c>
      <c r="AZ222" s="93">
        <f t="shared" si="41"/>
        <v>1</v>
      </c>
      <c r="BA222" s="93" t="s">
        <v>963</v>
      </c>
      <c r="BB222" s="93" t="s">
        <v>964</v>
      </c>
      <c r="BC222" s="93" t="s">
        <v>911</v>
      </c>
      <c r="BD222" s="93" t="s">
        <v>965</v>
      </c>
      <c r="BE222" s="93" t="s">
        <v>1004</v>
      </c>
      <c r="BF222" s="94" t="s">
        <v>981</v>
      </c>
      <c r="BG222" s="94" t="s">
        <v>1703</v>
      </c>
      <c r="BL222" s="93">
        <v>1</v>
      </c>
      <c r="CI222" s="4">
        <f t="shared" si="50"/>
        <v>2.9112804512180488</v>
      </c>
      <c r="CJ222" s="4">
        <f t="shared" si="51"/>
        <v>2.0691065033268248</v>
      </c>
      <c r="CK222" s="4">
        <f t="shared" si="52"/>
        <v>3.7893854315520823</v>
      </c>
      <c r="CW222" s="93" t="s">
        <v>134</v>
      </c>
      <c r="CX222" s="49" t="s">
        <v>135</v>
      </c>
      <c r="CZ222" s="66">
        <v>2.9112804512180488</v>
      </c>
      <c r="DA222" s="66">
        <v>2.0691065033268248</v>
      </c>
      <c r="DB222" s="66">
        <v>3.7893854315520823</v>
      </c>
      <c r="DC222" s="69" t="s">
        <v>134</v>
      </c>
      <c r="DD222" s="69" t="s">
        <v>135</v>
      </c>
      <c r="DE222" s="50">
        <v>2.9112804512180488</v>
      </c>
      <c r="DF222" s="50">
        <v>2.0691065033268248</v>
      </c>
      <c r="DG222" s="50">
        <v>3.7893854315520823</v>
      </c>
      <c r="DI222" s="66">
        <f t="shared" si="42"/>
        <v>0.84217394789122402</v>
      </c>
      <c r="DJ222" s="45">
        <f t="shared" si="43"/>
        <v>0.8781049803340335</v>
      </c>
      <c r="DK222" s="45">
        <f t="shared" si="44"/>
        <v>1.0685930020047494</v>
      </c>
      <c r="DL222" s="93">
        <f t="shared" si="45"/>
        <v>0.72711687318861118</v>
      </c>
      <c r="DM222" s="93">
        <f t="shared" si="46"/>
        <v>1.3322038506824461</v>
      </c>
    </row>
    <row r="223" spans="1:117" ht="21" customHeight="1" x14ac:dyDescent="0.35">
      <c r="A223" s="93">
        <v>84</v>
      </c>
      <c r="B223" s="93">
        <v>8</v>
      </c>
      <c r="C223" s="93" t="s">
        <v>749</v>
      </c>
      <c r="D223" s="45" t="str">
        <f t="shared" si="36"/>
        <v>Schwarcz et al (2009)</v>
      </c>
      <c r="E223" s="93" t="s">
        <v>750</v>
      </c>
      <c r="F223" s="93" t="s">
        <v>882</v>
      </c>
      <c r="G223" s="93">
        <v>2009</v>
      </c>
      <c r="H223" s="93" t="s">
        <v>505</v>
      </c>
      <c r="I223" s="93">
        <v>15</v>
      </c>
      <c r="J223" s="93" t="s">
        <v>883</v>
      </c>
      <c r="K223" s="93" t="s">
        <v>95</v>
      </c>
      <c r="L223" s="93" t="s">
        <v>290</v>
      </c>
      <c r="M223" s="93" t="s">
        <v>96</v>
      </c>
      <c r="N223" s="93" t="s">
        <v>97</v>
      </c>
      <c r="O223" s="93" t="s">
        <v>751</v>
      </c>
      <c r="P223" s="93" t="s">
        <v>349</v>
      </c>
      <c r="Q223" s="93" t="s">
        <v>752</v>
      </c>
      <c r="R223" s="93" t="s">
        <v>916</v>
      </c>
      <c r="S223" s="93">
        <v>999</v>
      </c>
      <c r="T223" s="93" t="s">
        <v>102</v>
      </c>
      <c r="U223" s="93" t="s">
        <v>102</v>
      </c>
      <c r="V223" s="93" t="s">
        <v>122</v>
      </c>
      <c r="W223" s="93" t="s">
        <v>122</v>
      </c>
      <c r="X223" s="93" t="s">
        <v>753</v>
      </c>
      <c r="Y223" s="93" t="s">
        <v>76</v>
      </c>
      <c r="Z223" s="93" t="s">
        <v>754</v>
      </c>
      <c r="AA223" s="93" t="s">
        <v>747</v>
      </c>
      <c r="AB223" s="93" t="s">
        <v>106</v>
      </c>
      <c r="AC223" s="93" t="s">
        <v>954</v>
      </c>
      <c r="AD223" s="93" t="s">
        <v>955</v>
      </c>
      <c r="AE223" s="93">
        <v>6558</v>
      </c>
      <c r="AF223" s="93" t="s">
        <v>956</v>
      </c>
      <c r="AG223" s="93" t="s">
        <v>957</v>
      </c>
      <c r="AH223" s="93" t="s">
        <v>958</v>
      </c>
      <c r="AI223" s="93">
        <v>5917</v>
      </c>
      <c r="AJ223" s="93" t="s">
        <v>959</v>
      </c>
      <c r="AK223" s="93">
        <v>3</v>
      </c>
      <c r="AL223" s="93">
        <v>89</v>
      </c>
      <c r="AM223" s="93" t="s">
        <v>960</v>
      </c>
      <c r="AN223" s="93" t="s">
        <v>961</v>
      </c>
      <c r="AO223" s="93" t="s">
        <v>962</v>
      </c>
      <c r="AQ223" s="93">
        <v>12</v>
      </c>
      <c r="AR223" s="93">
        <v>641</v>
      </c>
      <c r="AS223" s="93">
        <v>139</v>
      </c>
      <c r="AT223" s="93">
        <v>5917</v>
      </c>
      <c r="AU223" s="93">
        <f t="shared" si="37"/>
        <v>6558</v>
      </c>
      <c r="AV223" s="93" t="s">
        <v>58</v>
      </c>
      <c r="AW223" s="14">
        <f t="shared" si="38"/>
        <v>1.8720748829953199E-2</v>
      </c>
      <c r="AX223" s="14">
        <f t="shared" si="39"/>
        <v>2.34916342741254E-2</v>
      </c>
      <c r="AY223" s="14">
        <f t="shared" si="40"/>
        <v>2.3025312595303445E-2</v>
      </c>
      <c r="AZ223" s="93">
        <f t="shared" si="41"/>
        <v>1</v>
      </c>
      <c r="BA223" s="93" t="s">
        <v>963</v>
      </c>
      <c r="BB223" s="93" t="s">
        <v>964</v>
      </c>
      <c r="BC223" s="93" t="s">
        <v>911</v>
      </c>
      <c r="BD223" s="93" t="s">
        <v>965</v>
      </c>
      <c r="BE223" s="93" t="s">
        <v>1604</v>
      </c>
      <c r="BG223" s="94" t="s">
        <v>1574</v>
      </c>
      <c r="BL223" s="93">
        <v>1</v>
      </c>
      <c r="CI223" s="4">
        <f t="shared" si="50"/>
        <v>0.7969113009124682</v>
      </c>
      <c r="CJ223" s="4">
        <f t="shared" si="51"/>
        <v>0.44438061350608793</v>
      </c>
      <c r="CK223" s="4">
        <f t="shared" si="52"/>
        <v>1.3753869690075387</v>
      </c>
      <c r="CW223" s="93" t="s">
        <v>134</v>
      </c>
      <c r="CX223" s="49" t="s">
        <v>135</v>
      </c>
      <c r="CZ223" s="66">
        <v>0.7969113009124682</v>
      </c>
      <c r="DA223" s="66">
        <v>0.44438061350608793</v>
      </c>
      <c r="DB223" s="66">
        <v>1.3753869690075387</v>
      </c>
      <c r="DC223" s="69" t="s">
        <v>134</v>
      </c>
      <c r="DD223" s="69" t="s">
        <v>135</v>
      </c>
      <c r="DE223" s="50">
        <v>0.7969113009124682</v>
      </c>
      <c r="DF223" s="50">
        <v>0.44438061350608793</v>
      </c>
      <c r="DG223" s="50">
        <v>1.3753869690075387</v>
      </c>
      <c r="DI223" s="66">
        <f t="shared" si="42"/>
        <v>0.35253068740638027</v>
      </c>
      <c r="DJ223" s="45">
        <f t="shared" si="43"/>
        <v>0.57847566809507045</v>
      </c>
      <c r="DK223" s="45">
        <f t="shared" si="44"/>
        <v>-0.22701189758666734</v>
      </c>
      <c r="DL223" s="93">
        <f t="shared" si="45"/>
        <v>-0.81107384614191491</v>
      </c>
      <c r="DM223" s="93">
        <f t="shared" si="46"/>
        <v>0.31873512352945904</v>
      </c>
    </row>
    <row r="224" spans="1:117" ht="21" customHeight="1" x14ac:dyDescent="0.35">
      <c r="A224" s="93">
        <v>87</v>
      </c>
      <c r="B224" s="93">
        <v>5</v>
      </c>
      <c r="C224" s="93" t="s">
        <v>1048</v>
      </c>
      <c r="D224" s="45" t="str">
        <f t="shared" si="36"/>
        <v>Slockers et al (2018)</v>
      </c>
      <c r="E224" s="93" t="s">
        <v>1049</v>
      </c>
      <c r="F224" s="93" t="s">
        <v>882</v>
      </c>
      <c r="G224" s="93">
        <v>2018</v>
      </c>
      <c r="H224" s="93" t="s">
        <v>312</v>
      </c>
      <c r="I224" s="93">
        <v>15</v>
      </c>
      <c r="J224" s="93" t="s">
        <v>883</v>
      </c>
      <c r="K224" s="93" t="s">
        <v>95</v>
      </c>
      <c r="L224" s="93" t="s">
        <v>290</v>
      </c>
      <c r="M224" s="93" t="s">
        <v>66</v>
      </c>
      <c r="N224" s="93" t="s">
        <v>67</v>
      </c>
      <c r="O224" s="93" t="s">
        <v>1050</v>
      </c>
      <c r="P224" s="93" t="s">
        <v>119</v>
      </c>
      <c r="Q224" s="93" t="s">
        <v>1051</v>
      </c>
      <c r="R224" s="93" t="s">
        <v>101</v>
      </c>
      <c r="S224" s="93">
        <v>999</v>
      </c>
      <c r="T224" s="93" t="s">
        <v>1052</v>
      </c>
      <c r="U224" s="93" t="s">
        <v>102</v>
      </c>
      <c r="V224" s="93" t="s">
        <v>1053</v>
      </c>
      <c r="W224" s="93" t="s">
        <v>75</v>
      </c>
      <c r="X224" s="93" t="s">
        <v>177</v>
      </c>
      <c r="Y224" s="93" t="s">
        <v>177</v>
      </c>
      <c r="Z224" s="93" t="s">
        <v>1054</v>
      </c>
      <c r="AA224" s="93" t="s">
        <v>106</v>
      </c>
      <c r="AB224" s="93" t="s">
        <v>106</v>
      </c>
      <c r="AC224" s="93">
        <v>2001</v>
      </c>
      <c r="AD224" s="93" t="s">
        <v>1055</v>
      </c>
      <c r="AE224" s="93" t="s">
        <v>1056</v>
      </c>
      <c r="AF224" s="93">
        <v>2130</v>
      </c>
      <c r="AG224" s="93" t="s">
        <v>1057</v>
      </c>
      <c r="AH224" s="93" t="s">
        <v>714</v>
      </c>
      <c r="AI224" s="93" t="s">
        <v>714</v>
      </c>
      <c r="AJ224" s="93" t="s">
        <v>1058</v>
      </c>
      <c r="AK224" s="93">
        <v>3</v>
      </c>
      <c r="AM224" s="93" t="s">
        <v>1059</v>
      </c>
      <c r="AN224" s="93" t="s">
        <v>1060</v>
      </c>
      <c r="AO224" s="93" t="s">
        <v>909</v>
      </c>
      <c r="AU224" s="93">
        <f t="shared" si="37"/>
        <v>0</v>
      </c>
      <c r="AV224" s="93" t="s">
        <v>58</v>
      </c>
      <c r="AW224" s="14" t="e">
        <f t="shared" si="38"/>
        <v>#DIV/0!</v>
      </c>
      <c r="AX224" s="14" t="e">
        <f t="shared" si="39"/>
        <v>#DIV/0!</v>
      </c>
      <c r="AY224" s="14" t="e">
        <f t="shared" si="40"/>
        <v>#DIV/0!</v>
      </c>
      <c r="AZ224" s="93" t="e">
        <f t="shared" si="41"/>
        <v>#DIV/0!</v>
      </c>
      <c r="BA224" s="93" t="s">
        <v>934</v>
      </c>
      <c r="BB224" s="93" t="s">
        <v>1061</v>
      </c>
      <c r="BC224" s="93" t="s">
        <v>911</v>
      </c>
      <c r="BD224" s="93" t="s">
        <v>1062</v>
      </c>
      <c r="BE224" s="93" t="s">
        <v>1387</v>
      </c>
      <c r="BF224" s="94" t="s">
        <v>1360</v>
      </c>
      <c r="BG224" s="94" t="s">
        <v>1361</v>
      </c>
      <c r="BP224" s="93">
        <v>1</v>
      </c>
      <c r="CS224" s="93" t="s">
        <v>178</v>
      </c>
      <c r="CT224" s="93">
        <v>9.1999999999999993</v>
      </c>
      <c r="CU224" s="93">
        <v>5.3</v>
      </c>
      <c r="CV224" s="93">
        <v>14.7</v>
      </c>
      <c r="CW224" s="93" t="s">
        <v>158</v>
      </c>
      <c r="CX224" s="45" t="s">
        <v>82</v>
      </c>
      <c r="CY224" s="93" t="s">
        <v>178</v>
      </c>
      <c r="CZ224" s="66">
        <v>9.1999999999999993</v>
      </c>
      <c r="DA224" s="66">
        <v>5.3</v>
      </c>
      <c r="DB224" s="66">
        <v>14.7</v>
      </c>
      <c r="DC224" s="69" t="s">
        <v>158</v>
      </c>
      <c r="DE224" s="49">
        <v>9.1999999999999993</v>
      </c>
      <c r="DF224" s="49">
        <v>5.3</v>
      </c>
      <c r="DG224" s="49">
        <v>14.7</v>
      </c>
      <c r="DI224" s="66">
        <f t="shared" si="42"/>
        <v>3.8999999999999995</v>
      </c>
      <c r="DJ224" s="45">
        <f t="shared" si="43"/>
        <v>5.5</v>
      </c>
      <c r="DK224" s="45">
        <f t="shared" si="44"/>
        <v>2.2192034840549946</v>
      </c>
      <c r="DL224" s="93">
        <f t="shared" si="45"/>
        <v>1.6677068205580761</v>
      </c>
      <c r="DM224" s="93">
        <f t="shared" si="46"/>
        <v>2.6878474937846906</v>
      </c>
    </row>
    <row r="225" spans="1:117" ht="21" customHeight="1" x14ac:dyDescent="0.35">
      <c r="A225" s="93">
        <v>87</v>
      </c>
      <c r="B225" s="93">
        <v>1</v>
      </c>
      <c r="C225" s="93" t="s">
        <v>1048</v>
      </c>
      <c r="D225" s="45" t="str">
        <f t="shared" si="36"/>
        <v>Slockers et al (2018)</v>
      </c>
      <c r="E225" s="93" t="s">
        <v>1049</v>
      </c>
      <c r="F225" s="93" t="s">
        <v>882</v>
      </c>
      <c r="G225" s="93">
        <v>2018</v>
      </c>
      <c r="H225" s="93" t="s">
        <v>312</v>
      </c>
      <c r="I225" s="93">
        <v>15</v>
      </c>
      <c r="J225" s="93" t="s">
        <v>883</v>
      </c>
      <c r="K225" s="93" t="s">
        <v>95</v>
      </c>
      <c r="L225" s="93" t="s">
        <v>290</v>
      </c>
      <c r="M225" s="93" t="s">
        <v>66</v>
      </c>
      <c r="N225" s="93" t="s">
        <v>67</v>
      </c>
      <c r="O225" s="93" t="s">
        <v>1050</v>
      </c>
      <c r="P225" s="93" t="s">
        <v>119</v>
      </c>
      <c r="Q225" s="93" t="s">
        <v>1051</v>
      </c>
      <c r="R225" s="93" t="s">
        <v>101</v>
      </c>
      <c r="S225" s="93">
        <v>999</v>
      </c>
      <c r="T225" s="93" t="s">
        <v>1052</v>
      </c>
      <c r="U225" s="93" t="s">
        <v>102</v>
      </c>
      <c r="V225" s="93" t="s">
        <v>1053</v>
      </c>
      <c r="W225" s="93" t="s">
        <v>75</v>
      </c>
      <c r="X225" s="93" t="s">
        <v>177</v>
      </c>
      <c r="Y225" s="93" t="s">
        <v>177</v>
      </c>
      <c r="Z225" s="93" t="s">
        <v>1054</v>
      </c>
      <c r="AA225" s="93" t="s">
        <v>106</v>
      </c>
      <c r="AB225" s="93" t="s">
        <v>106</v>
      </c>
      <c r="AC225" s="93">
        <v>2001</v>
      </c>
      <c r="AD225" s="93" t="s">
        <v>1055</v>
      </c>
      <c r="AE225" s="93" t="s">
        <v>1056</v>
      </c>
      <c r="AF225" s="93">
        <v>2130</v>
      </c>
      <c r="AG225" s="93" t="s">
        <v>1057</v>
      </c>
      <c r="AH225" s="93" t="s">
        <v>714</v>
      </c>
      <c r="AI225" s="93" t="s">
        <v>714</v>
      </c>
      <c r="AJ225" s="93" t="s">
        <v>1058</v>
      </c>
      <c r="AK225" s="93">
        <v>3</v>
      </c>
      <c r="AM225" s="93" t="s">
        <v>1059</v>
      </c>
      <c r="AN225" s="93" t="s">
        <v>1060</v>
      </c>
      <c r="AO225" s="93" t="s">
        <v>909</v>
      </c>
      <c r="AU225" s="93">
        <f t="shared" si="37"/>
        <v>0</v>
      </c>
      <c r="AV225" s="93" t="s">
        <v>58</v>
      </c>
      <c r="AW225" s="14" t="e">
        <f t="shared" si="38"/>
        <v>#DIV/0!</v>
      </c>
      <c r="AX225" s="14" t="e">
        <f t="shared" si="39"/>
        <v>#DIV/0!</v>
      </c>
      <c r="AY225" s="14" t="e">
        <f t="shared" si="40"/>
        <v>#DIV/0!</v>
      </c>
      <c r="AZ225" s="93" t="e">
        <f t="shared" si="41"/>
        <v>#DIV/0!</v>
      </c>
      <c r="BA225" s="93" t="s">
        <v>934</v>
      </c>
      <c r="BB225" s="93" t="s">
        <v>1061</v>
      </c>
      <c r="BC225" s="93" t="s">
        <v>911</v>
      </c>
      <c r="BD225" s="93" t="s">
        <v>1062</v>
      </c>
      <c r="BE225" s="93" t="s">
        <v>1243</v>
      </c>
      <c r="BF225" s="94" t="s">
        <v>1207</v>
      </c>
      <c r="BG225" s="94" t="s">
        <v>1697</v>
      </c>
      <c r="BP225" s="93">
        <v>1</v>
      </c>
      <c r="CS225" s="93" t="s">
        <v>178</v>
      </c>
      <c r="CT225" s="93">
        <v>3.7</v>
      </c>
      <c r="CU225" s="93">
        <v>2.8</v>
      </c>
      <c r="CV225" s="93">
        <v>4.7</v>
      </c>
      <c r="CW225" s="93" t="s">
        <v>158</v>
      </c>
      <c r="CX225" s="45" t="s">
        <v>82</v>
      </c>
      <c r="CY225" s="93" t="s">
        <v>178</v>
      </c>
      <c r="CZ225" s="66">
        <v>3.7</v>
      </c>
      <c r="DA225" s="66">
        <v>2.8</v>
      </c>
      <c r="DB225" s="66">
        <v>4.7</v>
      </c>
      <c r="DC225" s="69" t="s">
        <v>158</v>
      </c>
      <c r="DE225" s="49">
        <v>3.7</v>
      </c>
      <c r="DF225" s="49">
        <v>2.8</v>
      </c>
      <c r="DG225" s="49">
        <v>4.7</v>
      </c>
      <c r="DI225" s="66">
        <f t="shared" si="42"/>
        <v>0.90000000000000036</v>
      </c>
      <c r="DJ225" s="45">
        <f t="shared" si="43"/>
        <v>1</v>
      </c>
      <c r="DK225" s="45">
        <f t="shared" si="44"/>
        <v>1.3083328196501789</v>
      </c>
      <c r="DL225" s="93">
        <f t="shared" si="45"/>
        <v>1.0296194171811581</v>
      </c>
      <c r="DM225" s="93">
        <f t="shared" si="46"/>
        <v>1.547562508716013</v>
      </c>
    </row>
    <row r="226" spans="1:117" ht="21" customHeight="1" x14ac:dyDescent="0.35">
      <c r="A226" s="93">
        <v>87</v>
      </c>
      <c r="B226" s="93">
        <v>11</v>
      </c>
      <c r="C226" s="93" t="s">
        <v>1048</v>
      </c>
      <c r="D226" s="45" t="str">
        <f t="shared" si="36"/>
        <v>Slockers et al (2018)</v>
      </c>
      <c r="E226" s="93" t="s">
        <v>1049</v>
      </c>
      <c r="F226" s="93" t="s">
        <v>882</v>
      </c>
      <c r="G226" s="93">
        <v>2018</v>
      </c>
      <c r="H226" s="93" t="s">
        <v>312</v>
      </c>
      <c r="I226" s="93">
        <v>15</v>
      </c>
      <c r="J226" s="93" t="s">
        <v>883</v>
      </c>
      <c r="K226" s="93" t="s">
        <v>95</v>
      </c>
      <c r="L226" s="93" t="s">
        <v>290</v>
      </c>
      <c r="M226" s="93" t="s">
        <v>66</v>
      </c>
      <c r="N226" s="93" t="s">
        <v>67</v>
      </c>
      <c r="O226" s="93" t="s">
        <v>1050</v>
      </c>
      <c r="P226" s="93" t="s">
        <v>119</v>
      </c>
      <c r="Q226" s="93" t="s">
        <v>1051</v>
      </c>
      <c r="R226" s="93" t="s">
        <v>101</v>
      </c>
      <c r="S226" s="93">
        <v>999</v>
      </c>
      <c r="T226" s="93" t="s">
        <v>1052</v>
      </c>
      <c r="U226" s="93" t="s">
        <v>102</v>
      </c>
      <c r="V226" s="93" t="s">
        <v>1053</v>
      </c>
      <c r="W226" s="93" t="s">
        <v>75</v>
      </c>
      <c r="X226" s="93" t="s">
        <v>177</v>
      </c>
      <c r="Y226" s="93" t="s">
        <v>177</v>
      </c>
      <c r="Z226" s="93" t="s">
        <v>1054</v>
      </c>
      <c r="AA226" s="93" t="s">
        <v>106</v>
      </c>
      <c r="AB226" s="93" t="s">
        <v>106</v>
      </c>
      <c r="AC226" s="93">
        <v>2001</v>
      </c>
      <c r="AD226" s="93" t="s">
        <v>1055</v>
      </c>
      <c r="AE226" s="93" t="s">
        <v>1056</v>
      </c>
      <c r="AF226" s="93">
        <v>2130</v>
      </c>
      <c r="AG226" s="93" t="s">
        <v>1057</v>
      </c>
      <c r="AH226" s="93" t="s">
        <v>714</v>
      </c>
      <c r="AI226" s="93" t="s">
        <v>714</v>
      </c>
      <c r="AJ226" s="93" t="s">
        <v>1058</v>
      </c>
      <c r="AK226" s="93">
        <v>3</v>
      </c>
      <c r="AM226" s="93" t="s">
        <v>1059</v>
      </c>
      <c r="AN226" s="93" t="s">
        <v>1060</v>
      </c>
      <c r="AO226" s="93" t="s">
        <v>909</v>
      </c>
      <c r="AU226" s="93">
        <f t="shared" si="37"/>
        <v>0</v>
      </c>
      <c r="AV226" s="93" t="s">
        <v>58</v>
      </c>
      <c r="AW226" s="14" t="e">
        <f t="shared" si="38"/>
        <v>#DIV/0!</v>
      </c>
      <c r="AX226" s="14" t="e">
        <f t="shared" si="39"/>
        <v>#DIV/0!</v>
      </c>
      <c r="AY226" s="14" t="e">
        <f t="shared" si="40"/>
        <v>#DIV/0!</v>
      </c>
      <c r="AZ226" s="93" t="e">
        <f t="shared" si="41"/>
        <v>#DIV/0!</v>
      </c>
      <c r="BA226" s="93" t="s">
        <v>934</v>
      </c>
      <c r="BB226" s="93" t="s">
        <v>1061</v>
      </c>
      <c r="BC226" s="93" t="s">
        <v>911</v>
      </c>
      <c r="BD226" s="93" t="s">
        <v>1062</v>
      </c>
      <c r="BE226" s="93" t="s">
        <v>1562</v>
      </c>
      <c r="BF226" s="94" t="s">
        <v>1555</v>
      </c>
      <c r="BG226" s="94" t="s">
        <v>1701</v>
      </c>
      <c r="BP226" s="93">
        <v>1</v>
      </c>
      <c r="CS226" s="93" t="s">
        <v>178</v>
      </c>
      <c r="CT226" s="93">
        <v>7.7</v>
      </c>
      <c r="CU226" s="93">
        <v>4</v>
      </c>
      <c r="CV226" s="93">
        <v>13.5</v>
      </c>
      <c r="CW226" s="93" t="s">
        <v>158</v>
      </c>
      <c r="CX226" s="45" t="s">
        <v>82</v>
      </c>
      <c r="CY226" s="93" t="s">
        <v>178</v>
      </c>
      <c r="CZ226" s="66">
        <v>7.7</v>
      </c>
      <c r="DA226" s="66">
        <v>4</v>
      </c>
      <c r="DB226" s="66">
        <v>13.5</v>
      </c>
      <c r="DC226" s="69" t="s">
        <v>158</v>
      </c>
      <c r="DE226" s="49">
        <v>7.7</v>
      </c>
      <c r="DF226" s="49">
        <v>4</v>
      </c>
      <c r="DG226" s="49">
        <v>13.5</v>
      </c>
      <c r="DI226" s="66">
        <f t="shared" si="42"/>
        <v>3.7</v>
      </c>
      <c r="DJ226" s="45">
        <f t="shared" si="43"/>
        <v>5.8</v>
      </c>
      <c r="DK226" s="45">
        <f t="shared" si="44"/>
        <v>2.0412203288596382</v>
      </c>
      <c r="DL226" s="93">
        <f t="shared" si="45"/>
        <v>1.3862943611198906</v>
      </c>
      <c r="DM226" s="93">
        <f t="shared" si="46"/>
        <v>2.6026896854443837</v>
      </c>
    </row>
    <row r="227" spans="1:117" ht="21" customHeight="1" x14ac:dyDescent="0.35">
      <c r="A227" s="93">
        <v>87</v>
      </c>
      <c r="B227" s="93">
        <v>3</v>
      </c>
      <c r="C227" s="93" t="s">
        <v>1048</v>
      </c>
      <c r="D227" s="45" t="str">
        <f t="shared" si="36"/>
        <v>Slockers et al (2018)</v>
      </c>
      <c r="E227" s="93" t="s">
        <v>1049</v>
      </c>
      <c r="F227" s="93" t="s">
        <v>882</v>
      </c>
      <c r="G227" s="93">
        <v>2018</v>
      </c>
      <c r="H227" s="93" t="s">
        <v>312</v>
      </c>
      <c r="I227" s="93">
        <v>15</v>
      </c>
      <c r="J227" s="93" t="s">
        <v>883</v>
      </c>
      <c r="K227" s="93" t="s">
        <v>95</v>
      </c>
      <c r="L227" s="93" t="s">
        <v>290</v>
      </c>
      <c r="M227" s="93" t="s">
        <v>66</v>
      </c>
      <c r="N227" s="93" t="s">
        <v>67</v>
      </c>
      <c r="O227" s="93" t="s">
        <v>1050</v>
      </c>
      <c r="P227" s="93" t="s">
        <v>119</v>
      </c>
      <c r="Q227" s="93" t="s">
        <v>1051</v>
      </c>
      <c r="R227" s="93" t="s">
        <v>101</v>
      </c>
      <c r="S227" s="93">
        <v>999</v>
      </c>
      <c r="T227" s="93" t="s">
        <v>1052</v>
      </c>
      <c r="U227" s="93" t="s">
        <v>102</v>
      </c>
      <c r="V227" s="93" t="s">
        <v>1053</v>
      </c>
      <c r="W227" s="93" t="s">
        <v>75</v>
      </c>
      <c r="X227" s="93" t="s">
        <v>177</v>
      </c>
      <c r="Y227" s="93" t="s">
        <v>177</v>
      </c>
      <c r="Z227" s="93" t="s">
        <v>1054</v>
      </c>
      <c r="AA227" s="93" t="s">
        <v>106</v>
      </c>
      <c r="AB227" s="93" t="s">
        <v>106</v>
      </c>
      <c r="AC227" s="93">
        <v>2001</v>
      </c>
      <c r="AD227" s="93" t="s">
        <v>1055</v>
      </c>
      <c r="AE227" s="93" t="s">
        <v>1056</v>
      </c>
      <c r="AF227" s="93">
        <v>2130</v>
      </c>
      <c r="AG227" s="93" t="s">
        <v>1057</v>
      </c>
      <c r="AH227" s="93" t="s">
        <v>714</v>
      </c>
      <c r="AI227" s="93" t="s">
        <v>714</v>
      </c>
      <c r="AJ227" s="93" t="s">
        <v>1058</v>
      </c>
      <c r="AK227" s="93">
        <v>3</v>
      </c>
      <c r="AM227" s="93" t="s">
        <v>1059</v>
      </c>
      <c r="AN227" s="93" t="s">
        <v>1060</v>
      </c>
      <c r="AO227" s="93" t="s">
        <v>909</v>
      </c>
      <c r="AU227" s="93">
        <f t="shared" si="37"/>
        <v>0</v>
      </c>
      <c r="AV227" s="93" t="s">
        <v>58</v>
      </c>
      <c r="AW227" s="14" t="e">
        <f t="shared" si="38"/>
        <v>#DIV/0!</v>
      </c>
      <c r="AX227" s="14" t="e">
        <f t="shared" si="39"/>
        <v>#DIV/0!</v>
      </c>
      <c r="AY227" s="14" t="e">
        <f t="shared" si="40"/>
        <v>#DIV/0!</v>
      </c>
      <c r="AZ227" s="93" t="e">
        <f t="shared" si="41"/>
        <v>#DIV/0!</v>
      </c>
      <c r="BA227" s="93" t="s">
        <v>934</v>
      </c>
      <c r="BB227" s="93" t="s">
        <v>1061</v>
      </c>
      <c r="BC227" s="93" t="s">
        <v>911</v>
      </c>
      <c r="BD227" s="93" t="s">
        <v>1062</v>
      </c>
      <c r="BE227" s="93" t="s">
        <v>1425</v>
      </c>
      <c r="BF227" s="94" t="s">
        <v>1421</v>
      </c>
      <c r="BG227" s="94" t="s">
        <v>1361</v>
      </c>
      <c r="BP227" s="93">
        <v>1</v>
      </c>
      <c r="CS227" s="93" t="s">
        <v>178</v>
      </c>
      <c r="CT227" s="93">
        <v>40.200000000000003</v>
      </c>
      <c r="CU227" s="93">
        <v>23.8</v>
      </c>
      <c r="CV227" s="93">
        <v>63.6</v>
      </c>
      <c r="CW227" s="93" t="s">
        <v>158</v>
      </c>
      <c r="CX227" s="45" t="s">
        <v>82</v>
      </c>
      <c r="CY227" s="93" t="s">
        <v>178</v>
      </c>
      <c r="CZ227" s="66">
        <v>40.200000000000003</v>
      </c>
      <c r="DA227" s="66">
        <v>23.8</v>
      </c>
      <c r="DB227" s="66">
        <v>63.6</v>
      </c>
      <c r="DC227" s="69" t="s">
        <v>158</v>
      </c>
      <c r="DE227" s="49">
        <v>40.200000000000003</v>
      </c>
      <c r="DF227" s="49">
        <v>23.8</v>
      </c>
      <c r="DG227" s="49">
        <v>63.6</v>
      </c>
      <c r="DI227" s="66">
        <f t="shared" si="42"/>
        <v>16.400000000000002</v>
      </c>
      <c r="DJ227" s="45">
        <f t="shared" si="43"/>
        <v>23.4</v>
      </c>
      <c r="DK227" s="45">
        <f t="shared" si="44"/>
        <v>3.6938669956249757</v>
      </c>
      <c r="DL227" s="93">
        <f t="shared" si="45"/>
        <v>3.1696855806774291</v>
      </c>
      <c r="DM227" s="93">
        <f t="shared" si="46"/>
        <v>4.1526134703460764</v>
      </c>
    </row>
    <row r="228" spans="1:117" ht="21" customHeight="1" x14ac:dyDescent="0.35">
      <c r="A228" s="93">
        <v>87</v>
      </c>
      <c r="B228" s="93">
        <v>2</v>
      </c>
      <c r="C228" s="93" t="s">
        <v>1048</v>
      </c>
      <c r="D228" s="45" t="str">
        <f t="shared" si="36"/>
        <v>Slockers et al (2018)</v>
      </c>
      <c r="E228" s="93" t="s">
        <v>1049</v>
      </c>
      <c r="F228" s="93" t="s">
        <v>882</v>
      </c>
      <c r="G228" s="93">
        <v>2018</v>
      </c>
      <c r="H228" s="93" t="s">
        <v>312</v>
      </c>
      <c r="I228" s="93">
        <v>15</v>
      </c>
      <c r="J228" s="93" t="s">
        <v>883</v>
      </c>
      <c r="K228" s="93" t="s">
        <v>95</v>
      </c>
      <c r="L228" s="93" t="s">
        <v>290</v>
      </c>
      <c r="M228" s="93" t="s">
        <v>66</v>
      </c>
      <c r="N228" s="93" t="s">
        <v>67</v>
      </c>
      <c r="O228" s="93" t="s">
        <v>1050</v>
      </c>
      <c r="P228" s="93" t="s">
        <v>119</v>
      </c>
      <c r="Q228" s="93" t="s">
        <v>1051</v>
      </c>
      <c r="R228" s="93" t="s">
        <v>101</v>
      </c>
      <c r="S228" s="93">
        <v>999</v>
      </c>
      <c r="T228" s="93" t="s">
        <v>1052</v>
      </c>
      <c r="U228" s="93" t="s">
        <v>102</v>
      </c>
      <c r="V228" s="93" t="s">
        <v>1053</v>
      </c>
      <c r="W228" s="93" t="s">
        <v>75</v>
      </c>
      <c r="X228" s="93" t="s">
        <v>177</v>
      </c>
      <c r="Y228" s="93" t="s">
        <v>177</v>
      </c>
      <c r="Z228" s="93" t="s">
        <v>1054</v>
      </c>
      <c r="AA228" s="93" t="s">
        <v>106</v>
      </c>
      <c r="AB228" s="93" t="s">
        <v>106</v>
      </c>
      <c r="AC228" s="93">
        <v>2001</v>
      </c>
      <c r="AD228" s="93" t="s">
        <v>1055</v>
      </c>
      <c r="AE228" s="93" t="s">
        <v>1056</v>
      </c>
      <c r="AF228" s="93">
        <v>2130</v>
      </c>
      <c r="AG228" s="93" t="s">
        <v>1057</v>
      </c>
      <c r="AH228" s="93" t="s">
        <v>714</v>
      </c>
      <c r="AI228" s="93" t="s">
        <v>714</v>
      </c>
      <c r="AJ228" s="93" t="s">
        <v>1058</v>
      </c>
      <c r="AK228" s="93">
        <v>3</v>
      </c>
      <c r="AM228" s="93" t="s">
        <v>1059</v>
      </c>
      <c r="AN228" s="93" t="s">
        <v>1060</v>
      </c>
      <c r="AO228" s="93" t="s">
        <v>909</v>
      </c>
      <c r="AU228" s="93">
        <f t="shared" si="37"/>
        <v>0</v>
      </c>
      <c r="AV228" s="93" t="s">
        <v>58</v>
      </c>
      <c r="AW228" s="14" t="e">
        <f t="shared" si="38"/>
        <v>#DIV/0!</v>
      </c>
      <c r="AX228" s="14" t="e">
        <f t="shared" si="39"/>
        <v>#DIV/0!</v>
      </c>
      <c r="AY228" s="14" t="e">
        <f t="shared" si="40"/>
        <v>#DIV/0!</v>
      </c>
      <c r="AZ228" s="93" t="e">
        <f t="shared" si="41"/>
        <v>#DIV/0!</v>
      </c>
      <c r="BA228" s="93" t="s">
        <v>934</v>
      </c>
      <c r="BB228" s="93" t="s">
        <v>1061</v>
      </c>
      <c r="BC228" s="93" t="s">
        <v>911</v>
      </c>
      <c r="BD228" s="93" t="s">
        <v>1062</v>
      </c>
      <c r="BE228" s="93" t="s">
        <v>1345</v>
      </c>
      <c r="BF228" s="94" t="s">
        <v>1338</v>
      </c>
      <c r="BG228" s="94" t="s">
        <v>1331</v>
      </c>
      <c r="BP228" s="93">
        <v>1</v>
      </c>
      <c r="CS228" s="93" t="s">
        <v>178</v>
      </c>
      <c r="CT228" s="93">
        <v>3.7</v>
      </c>
      <c r="CU228" s="93">
        <v>2</v>
      </c>
      <c r="CV228" s="93">
        <v>6</v>
      </c>
      <c r="CW228" s="93" t="s">
        <v>158</v>
      </c>
      <c r="CX228" s="45" t="s">
        <v>82</v>
      </c>
      <c r="CY228" s="93" t="s">
        <v>178</v>
      </c>
      <c r="CZ228" s="66">
        <v>3.7</v>
      </c>
      <c r="DA228" s="66">
        <v>2</v>
      </c>
      <c r="DB228" s="66">
        <v>6</v>
      </c>
      <c r="DC228" s="69" t="s">
        <v>158</v>
      </c>
      <c r="DE228" s="49">
        <v>3.7</v>
      </c>
      <c r="DF228" s="49">
        <v>2</v>
      </c>
      <c r="DG228" s="49">
        <v>6</v>
      </c>
      <c r="DI228" s="66">
        <f t="shared" si="42"/>
        <v>1.7000000000000002</v>
      </c>
      <c r="DJ228" s="45">
        <f t="shared" si="43"/>
        <v>2.2999999999999998</v>
      </c>
      <c r="DK228" s="45">
        <f t="shared" si="44"/>
        <v>1.3083328196501789</v>
      </c>
      <c r="DL228" s="93">
        <f t="shared" si="45"/>
        <v>0.69314718055994529</v>
      </c>
      <c r="DM228" s="93">
        <f t="shared" si="46"/>
        <v>1.791759469228055</v>
      </c>
    </row>
    <row r="229" spans="1:117" ht="21" customHeight="1" x14ac:dyDescent="0.35">
      <c r="A229" s="93">
        <v>87</v>
      </c>
      <c r="B229" s="93">
        <v>7</v>
      </c>
      <c r="C229" s="93" t="s">
        <v>1048</v>
      </c>
      <c r="D229" s="45" t="str">
        <f t="shared" si="36"/>
        <v>Slockers et al (2018)</v>
      </c>
      <c r="E229" s="93" t="s">
        <v>1049</v>
      </c>
      <c r="F229" s="93" t="s">
        <v>882</v>
      </c>
      <c r="G229" s="93">
        <v>2018</v>
      </c>
      <c r="H229" s="93" t="s">
        <v>312</v>
      </c>
      <c r="I229" s="93">
        <v>15</v>
      </c>
      <c r="J229" s="93" t="s">
        <v>883</v>
      </c>
      <c r="K229" s="93" t="s">
        <v>95</v>
      </c>
      <c r="L229" s="93" t="s">
        <v>290</v>
      </c>
      <c r="M229" s="93" t="s">
        <v>66</v>
      </c>
      <c r="N229" s="93" t="s">
        <v>67</v>
      </c>
      <c r="O229" s="93" t="s">
        <v>1050</v>
      </c>
      <c r="P229" s="93" t="s">
        <v>119</v>
      </c>
      <c r="Q229" s="93" t="s">
        <v>1051</v>
      </c>
      <c r="R229" s="93" t="s">
        <v>101</v>
      </c>
      <c r="S229" s="93">
        <v>999</v>
      </c>
      <c r="T229" s="93" t="s">
        <v>1052</v>
      </c>
      <c r="U229" s="93" t="s">
        <v>102</v>
      </c>
      <c r="V229" s="93" t="s">
        <v>1053</v>
      </c>
      <c r="W229" s="93" t="s">
        <v>75</v>
      </c>
      <c r="X229" s="93" t="s">
        <v>177</v>
      </c>
      <c r="Y229" s="93" t="s">
        <v>177</v>
      </c>
      <c r="Z229" s="93" t="s">
        <v>1054</v>
      </c>
      <c r="AA229" s="93" t="s">
        <v>106</v>
      </c>
      <c r="AB229" s="93" t="s">
        <v>106</v>
      </c>
      <c r="AC229" s="93">
        <v>2001</v>
      </c>
      <c r="AD229" s="93" t="s">
        <v>1055</v>
      </c>
      <c r="AE229" s="93" t="s">
        <v>1056</v>
      </c>
      <c r="AF229" s="93">
        <v>2130</v>
      </c>
      <c r="AG229" s="93" t="s">
        <v>1057</v>
      </c>
      <c r="AH229" s="93" t="s">
        <v>714</v>
      </c>
      <c r="AI229" s="93" t="s">
        <v>714</v>
      </c>
      <c r="AJ229" s="93" t="s">
        <v>1058</v>
      </c>
      <c r="AK229" s="93">
        <v>3</v>
      </c>
      <c r="AM229" s="93" t="s">
        <v>1059</v>
      </c>
      <c r="AN229" s="93" t="s">
        <v>1060</v>
      </c>
      <c r="AO229" s="93" t="s">
        <v>909</v>
      </c>
      <c r="AU229" s="93">
        <f t="shared" si="37"/>
        <v>0</v>
      </c>
      <c r="AV229" s="93" t="s">
        <v>58</v>
      </c>
      <c r="AW229" s="14" t="e">
        <f t="shared" si="38"/>
        <v>#DIV/0!</v>
      </c>
      <c r="AX229" s="14" t="e">
        <f t="shared" si="39"/>
        <v>#DIV/0!</v>
      </c>
      <c r="AY229" s="14" t="e">
        <f t="shared" si="40"/>
        <v>#DIV/0!</v>
      </c>
      <c r="AZ229" s="93" t="e">
        <f t="shared" si="41"/>
        <v>#DIV/0!</v>
      </c>
      <c r="BA229" s="93" t="s">
        <v>934</v>
      </c>
      <c r="BB229" s="93" t="s">
        <v>1061</v>
      </c>
      <c r="BC229" s="93" t="s">
        <v>911</v>
      </c>
      <c r="BD229" s="93" t="s">
        <v>1062</v>
      </c>
      <c r="BE229" s="93" t="s">
        <v>1429</v>
      </c>
      <c r="BF229" s="94" t="s">
        <v>1429</v>
      </c>
      <c r="BG229" s="94" t="s">
        <v>1361</v>
      </c>
      <c r="BP229" s="93">
        <v>1</v>
      </c>
      <c r="CS229" s="93" t="s">
        <v>178</v>
      </c>
      <c r="CT229" s="66">
        <v>14.2</v>
      </c>
      <c r="CU229" s="66">
        <v>9.1999999999999993</v>
      </c>
      <c r="CV229" s="66">
        <v>20.9</v>
      </c>
      <c r="CW229" s="93" t="s">
        <v>158</v>
      </c>
      <c r="CX229" s="45" t="s">
        <v>82</v>
      </c>
      <c r="CY229" s="93" t="s">
        <v>178</v>
      </c>
      <c r="CZ229" s="66">
        <v>14.2</v>
      </c>
      <c r="DA229" s="66">
        <v>9.1999999999999993</v>
      </c>
      <c r="DB229" s="66">
        <v>20.9</v>
      </c>
      <c r="DC229" s="69" t="s">
        <v>158</v>
      </c>
      <c r="DE229" s="49">
        <v>14.2</v>
      </c>
      <c r="DF229" s="49">
        <v>9.1999999999999993</v>
      </c>
      <c r="DG229" s="49">
        <v>20.9</v>
      </c>
      <c r="DI229" s="66">
        <f t="shared" si="42"/>
        <v>5</v>
      </c>
      <c r="DJ229" s="45">
        <f t="shared" si="43"/>
        <v>6.6999999999999993</v>
      </c>
      <c r="DK229" s="45">
        <f t="shared" si="44"/>
        <v>2.653241964607215</v>
      </c>
      <c r="DL229" s="93">
        <f t="shared" si="45"/>
        <v>2.2192034840549946</v>
      </c>
      <c r="DM229" s="93">
        <f t="shared" si="46"/>
        <v>3.039749158970765</v>
      </c>
    </row>
    <row r="230" spans="1:117" ht="21" customHeight="1" x14ac:dyDescent="0.35">
      <c r="A230" s="93">
        <v>87</v>
      </c>
      <c r="B230" s="93">
        <v>10</v>
      </c>
      <c r="C230" s="93" t="s">
        <v>1048</v>
      </c>
      <c r="D230" s="45" t="str">
        <f t="shared" si="36"/>
        <v>Slockers et al (2018)</v>
      </c>
      <c r="E230" s="93" t="s">
        <v>1049</v>
      </c>
      <c r="F230" s="93" t="s">
        <v>882</v>
      </c>
      <c r="G230" s="93">
        <v>2018</v>
      </c>
      <c r="H230" s="93" t="s">
        <v>312</v>
      </c>
      <c r="I230" s="93">
        <v>15</v>
      </c>
      <c r="J230" s="93" t="s">
        <v>883</v>
      </c>
      <c r="K230" s="93" t="s">
        <v>95</v>
      </c>
      <c r="L230" s="93" t="s">
        <v>290</v>
      </c>
      <c r="M230" s="93" t="s">
        <v>66</v>
      </c>
      <c r="N230" s="93" t="s">
        <v>67</v>
      </c>
      <c r="O230" s="93" t="s">
        <v>1050</v>
      </c>
      <c r="P230" s="93" t="s">
        <v>119</v>
      </c>
      <c r="Q230" s="93" t="s">
        <v>1051</v>
      </c>
      <c r="R230" s="93" t="s">
        <v>101</v>
      </c>
      <c r="S230" s="93">
        <v>999</v>
      </c>
      <c r="T230" s="93" t="s">
        <v>1052</v>
      </c>
      <c r="U230" s="93" t="s">
        <v>102</v>
      </c>
      <c r="V230" s="93" t="s">
        <v>1053</v>
      </c>
      <c r="W230" s="93" t="s">
        <v>75</v>
      </c>
      <c r="X230" s="93" t="s">
        <v>177</v>
      </c>
      <c r="Y230" s="93" t="s">
        <v>177</v>
      </c>
      <c r="Z230" s="93" t="s">
        <v>1054</v>
      </c>
      <c r="AA230" s="93" t="s">
        <v>106</v>
      </c>
      <c r="AB230" s="93" t="s">
        <v>106</v>
      </c>
      <c r="AC230" s="93">
        <v>2001</v>
      </c>
      <c r="AD230" s="93" t="s">
        <v>1055</v>
      </c>
      <c r="AE230" s="93" t="s">
        <v>1056</v>
      </c>
      <c r="AF230" s="93">
        <v>2130</v>
      </c>
      <c r="AG230" s="93" t="s">
        <v>1057</v>
      </c>
      <c r="AH230" s="93" t="s">
        <v>714</v>
      </c>
      <c r="AI230" s="93" t="s">
        <v>714</v>
      </c>
      <c r="AJ230" s="93" t="s">
        <v>1058</v>
      </c>
      <c r="AK230" s="93">
        <v>3</v>
      </c>
      <c r="AM230" s="93" t="s">
        <v>1059</v>
      </c>
      <c r="AN230" s="93" t="s">
        <v>1060</v>
      </c>
      <c r="AO230" s="93" t="s">
        <v>909</v>
      </c>
      <c r="AU230" s="93">
        <f t="shared" si="37"/>
        <v>0</v>
      </c>
      <c r="AV230" s="93" t="s">
        <v>58</v>
      </c>
      <c r="AW230" s="14" t="e">
        <f t="shared" si="38"/>
        <v>#DIV/0!</v>
      </c>
      <c r="AX230" s="14" t="e">
        <f t="shared" si="39"/>
        <v>#DIV/0!</v>
      </c>
      <c r="AY230" s="14" t="e">
        <f t="shared" si="40"/>
        <v>#DIV/0!</v>
      </c>
      <c r="AZ230" s="93" t="e">
        <f t="shared" si="41"/>
        <v>#DIV/0!</v>
      </c>
      <c r="BA230" s="93" t="s">
        <v>934</v>
      </c>
      <c r="BB230" s="93" t="s">
        <v>1061</v>
      </c>
      <c r="BC230" s="93" t="s">
        <v>911</v>
      </c>
      <c r="BD230" s="93" t="s">
        <v>1062</v>
      </c>
      <c r="BE230" s="93" t="s">
        <v>1063</v>
      </c>
      <c r="BG230" s="94" t="s">
        <v>1703</v>
      </c>
      <c r="BP230" s="93">
        <v>1</v>
      </c>
      <c r="CS230" s="93" t="s">
        <v>178</v>
      </c>
      <c r="CT230" s="93">
        <v>10</v>
      </c>
      <c r="CU230" s="93">
        <v>5.2</v>
      </c>
      <c r="CV230" s="93">
        <v>17.5</v>
      </c>
      <c r="CW230" s="93" t="s">
        <v>158</v>
      </c>
      <c r="CX230" s="45" t="s">
        <v>82</v>
      </c>
      <c r="CY230" s="93" t="s">
        <v>178</v>
      </c>
      <c r="CZ230" s="66">
        <v>10</v>
      </c>
      <c r="DA230" s="66">
        <v>5.2</v>
      </c>
      <c r="DB230" s="66">
        <v>17.5</v>
      </c>
      <c r="DC230" s="69" t="s">
        <v>158</v>
      </c>
      <c r="DE230" s="49">
        <v>10</v>
      </c>
      <c r="DF230" s="49">
        <v>5.2</v>
      </c>
      <c r="DG230" s="49">
        <v>17.5</v>
      </c>
      <c r="DI230" s="66">
        <f t="shared" si="42"/>
        <v>4.8</v>
      </c>
      <c r="DJ230" s="45">
        <f t="shared" si="43"/>
        <v>7.5</v>
      </c>
      <c r="DK230" s="45">
        <f t="shared" si="44"/>
        <v>2.3025850929940459</v>
      </c>
      <c r="DL230" s="93">
        <f t="shared" si="45"/>
        <v>1.6486586255873816</v>
      </c>
      <c r="DM230" s="93">
        <f t="shared" si="46"/>
        <v>2.8622008809294686</v>
      </c>
    </row>
    <row r="231" spans="1:117" ht="21" customHeight="1" x14ac:dyDescent="0.35">
      <c r="A231" s="93">
        <v>87</v>
      </c>
      <c r="B231" s="93">
        <v>8</v>
      </c>
      <c r="C231" s="93" t="s">
        <v>1048</v>
      </c>
      <c r="D231" s="45" t="str">
        <f t="shared" si="36"/>
        <v>Slockers et al (2018)</v>
      </c>
      <c r="E231" s="93" t="s">
        <v>1049</v>
      </c>
      <c r="F231" s="93" t="s">
        <v>882</v>
      </c>
      <c r="G231" s="93">
        <v>2018</v>
      </c>
      <c r="H231" s="93" t="s">
        <v>312</v>
      </c>
      <c r="I231" s="93">
        <v>15</v>
      </c>
      <c r="J231" s="93" t="s">
        <v>883</v>
      </c>
      <c r="K231" s="93" t="s">
        <v>95</v>
      </c>
      <c r="L231" s="93" t="s">
        <v>290</v>
      </c>
      <c r="M231" s="93" t="s">
        <v>66</v>
      </c>
      <c r="N231" s="93" t="s">
        <v>67</v>
      </c>
      <c r="O231" s="93" t="s">
        <v>1050</v>
      </c>
      <c r="P231" s="93" t="s">
        <v>119</v>
      </c>
      <c r="Q231" s="93" t="s">
        <v>1051</v>
      </c>
      <c r="R231" s="93" t="s">
        <v>101</v>
      </c>
      <c r="S231" s="93">
        <v>999</v>
      </c>
      <c r="T231" s="93" t="s">
        <v>1052</v>
      </c>
      <c r="U231" s="93" t="s">
        <v>102</v>
      </c>
      <c r="V231" s="93" t="s">
        <v>1053</v>
      </c>
      <c r="W231" s="93" t="s">
        <v>75</v>
      </c>
      <c r="X231" s="93" t="s">
        <v>177</v>
      </c>
      <c r="Y231" s="93" t="s">
        <v>177</v>
      </c>
      <c r="Z231" s="93" t="s">
        <v>1054</v>
      </c>
      <c r="AA231" s="93" t="s">
        <v>106</v>
      </c>
      <c r="AB231" s="93" t="s">
        <v>106</v>
      </c>
      <c r="AC231" s="93">
        <v>2001</v>
      </c>
      <c r="AD231" s="93" t="s">
        <v>1055</v>
      </c>
      <c r="AE231" s="93" t="s">
        <v>1056</v>
      </c>
      <c r="AF231" s="93">
        <v>2130</v>
      </c>
      <c r="AG231" s="93" t="s">
        <v>1057</v>
      </c>
      <c r="AH231" s="93" t="s">
        <v>714</v>
      </c>
      <c r="AI231" s="93" t="s">
        <v>714</v>
      </c>
      <c r="AJ231" s="93" t="s">
        <v>1058</v>
      </c>
      <c r="AK231" s="93">
        <v>3</v>
      </c>
      <c r="AM231" s="93" t="s">
        <v>1059</v>
      </c>
      <c r="AN231" s="93" t="s">
        <v>1060</v>
      </c>
      <c r="AO231" s="93" t="s">
        <v>909</v>
      </c>
      <c r="AU231" s="93">
        <f t="shared" si="37"/>
        <v>0</v>
      </c>
      <c r="AV231" s="93" t="s">
        <v>58</v>
      </c>
      <c r="AW231" s="14" t="e">
        <f t="shared" si="38"/>
        <v>#DIV/0!</v>
      </c>
      <c r="AX231" s="14" t="e">
        <f t="shared" si="39"/>
        <v>#DIV/0!</v>
      </c>
      <c r="AY231" s="14" t="e">
        <f t="shared" si="40"/>
        <v>#DIV/0!</v>
      </c>
      <c r="AZ231" s="93" t="e">
        <f t="shared" si="41"/>
        <v>#DIV/0!</v>
      </c>
      <c r="BA231" s="93" t="s">
        <v>934</v>
      </c>
      <c r="BB231" s="93" t="s">
        <v>1061</v>
      </c>
      <c r="BC231" s="93" t="s">
        <v>911</v>
      </c>
      <c r="BD231" s="93" t="s">
        <v>1062</v>
      </c>
      <c r="BE231" s="93" t="s">
        <v>1317</v>
      </c>
      <c r="BG231" s="94" t="s">
        <v>1272</v>
      </c>
      <c r="BP231" s="93">
        <v>1</v>
      </c>
      <c r="CS231" s="93" t="s">
        <v>178</v>
      </c>
      <c r="CT231" s="93">
        <v>6.6</v>
      </c>
      <c r="CU231" s="93">
        <v>4</v>
      </c>
      <c r="CV231" s="93">
        <v>10.4</v>
      </c>
      <c r="CW231" s="93" t="s">
        <v>158</v>
      </c>
      <c r="CX231" s="45" t="s">
        <v>82</v>
      </c>
      <c r="CY231" s="93" t="s">
        <v>178</v>
      </c>
      <c r="CZ231" s="66">
        <v>6.6</v>
      </c>
      <c r="DA231" s="66">
        <v>4</v>
      </c>
      <c r="DB231" s="66">
        <v>10.4</v>
      </c>
      <c r="DC231" s="69" t="s">
        <v>158</v>
      </c>
      <c r="DE231" s="49">
        <v>6.6</v>
      </c>
      <c r="DF231" s="49">
        <v>4</v>
      </c>
      <c r="DG231" s="49">
        <v>10.4</v>
      </c>
      <c r="DI231" s="66">
        <f t="shared" si="42"/>
        <v>2.5999999999999996</v>
      </c>
      <c r="DJ231" s="45">
        <f t="shared" si="43"/>
        <v>3.8000000000000007</v>
      </c>
      <c r="DK231" s="45">
        <f t="shared" si="44"/>
        <v>1.8870696490323797</v>
      </c>
      <c r="DL231" s="93">
        <f t="shared" si="45"/>
        <v>1.3862943611198906</v>
      </c>
      <c r="DM231" s="93">
        <f t="shared" si="46"/>
        <v>2.341805806147327</v>
      </c>
    </row>
    <row r="232" spans="1:117" ht="21" customHeight="1" x14ac:dyDescent="0.35">
      <c r="A232" s="93">
        <v>87</v>
      </c>
      <c r="B232" s="93">
        <v>4</v>
      </c>
      <c r="C232" s="93" t="s">
        <v>1048</v>
      </c>
      <c r="D232" s="45" t="str">
        <f t="shared" si="36"/>
        <v>Slockers et al (2018)</v>
      </c>
      <c r="E232" s="93" t="s">
        <v>1049</v>
      </c>
      <c r="F232" s="93" t="s">
        <v>882</v>
      </c>
      <c r="G232" s="93">
        <v>2018</v>
      </c>
      <c r="H232" s="93" t="s">
        <v>312</v>
      </c>
      <c r="I232" s="93">
        <v>15</v>
      </c>
      <c r="J232" s="93" t="s">
        <v>883</v>
      </c>
      <c r="K232" s="93" t="s">
        <v>95</v>
      </c>
      <c r="L232" s="93" t="s">
        <v>290</v>
      </c>
      <c r="M232" s="93" t="s">
        <v>66</v>
      </c>
      <c r="N232" s="93" t="s">
        <v>67</v>
      </c>
      <c r="O232" s="93" t="s">
        <v>1050</v>
      </c>
      <c r="P232" s="93" t="s">
        <v>119</v>
      </c>
      <c r="Q232" s="93" t="s">
        <v>1051</v>
      </c>
      <c r="R232" s="93" t="s">
        <v>101</v>
      </c>
      <c r="S232" s="93">
        <v>999</v>
      </c>
      <c r="T232" s="93" t="s">
        <v>1052</v>
      </c>
      <c r="U232" s="93" t="s">
        <v>102</v>
      </c>
      <c r="V232" s="93" t="s">
        <v>1053</v>
      </c>
      <c r="W232" s="93" t="s">
        <v>75</v>
      </c>
      <c r="X232" s="93" t="s">
        <v>177</v>
      </c>
      <c r="Y232" s="93" t="s">
        <v>177</v>
      </c>
      <c r="Z232" s="93" t="s">
        <v>1054</v>
      </c>
      <c r="AA232" s="93" t="s">
        <v>106</v>
      </c>
      <c r="AB232" s="93" t="s">
        <v>106</v>
      </c>
      <c r="AC232" s="93">
        <v>2001</v>
      </c>
      <c r="AD232" s="93" t="s">
        <v>1055</v>
      </c>
      <c r="AE232" s="93" t="s">
        <v>1056</v>
      </c>
      <c r="AF232" s="93">
        <v>2130</v>
      </c>
      <c r="AG232" s="93" t="s">
        <v>1057</v>
      </c>
      <c r="AH232" s="93" t="s">
        <v>714</v>
      </c>
      <c r="AI232" s="93" t="s">
        <v>714</v>
      </c>
      <c r="AJ232" s="93" t="s">
        <v>1058</v>
      </c>
      <c r="AK232" s="93">
        <v>3</v>
      </c>
      <c r="AM232" s="93" t="s">
        <v>1059</v>
      </c>
      <c r="AN232" s="93" t="s">
        <v>1060</v>
      </c>
      <c r="AO232" s="93" t="s">
        <v>909</v>
      </c>
      <c r="AU232" s="93">
        <f t="shared" si="37"/>
        <v>0</v>
      </c>
      <c r="AV232" s="93" t="s">
        <v>58</v>
      </c>
      <c r="AW232" s="14" t="e">
        <f t="shared" si="38"/>
        <v>#DIV/0!</v>
      </c>
      <c r="AX232" s="14" t="e">
        <f t="shared" si="39"/>
        <v>#DIV/0!</v>
      </c>
      <c r="AY232" s="14" t="e">
        <f t="shared" si="40"/>
        <v>#DIV/0!</v>
      </c>
      <c r="AZ232" s="93" t="e">
        <f t="shared" si="41"/>
        <v>#DIV/0!</v>
      </c>
      <c r="BA232" s="93" t="s">
        <v>934</v>
      </c>
      <c r="BB232" s="93" t="s">
        <v>1061</v>
      </c>
      <c r="BC232" s="93" t="s">
        <v>911</v>
      </c>
      <c r="BD232" s="93" t="s">
        <v>1062</v>
      </c>
      <c r="BE232" s="93" t="s">
        <v>1419</v>
      </c>
      <c r="BG232" s="94" t="s">
        <v>1361</v>
      </c>
      <c r="BP232" s="93">
        <v>1</v>
      </c>
      <c r="CS232" s="93" t="s">
        <v>178</v>
      </c>
      <c r="CT232" s="93">
        <v>14.4</v>
      </c>
      <c r="CU232" s="93">
        <v>10.199999999999999</v>
      </c>
      <c r="CV232" s="93">
        <v>20.100000000000001</v>
      </c>
      <c r="CW232" s="93" t="s">
        <v>158</v>
      </c>
      <c r="CX232" s="45" t="s">
        <v>82</v>
      </c>
      <c r="CY232" s="93" t="s">
        <v>178</v>
      </c>
      <c r="CZ232" s="66">
        <v>14.4</v>
      </c>
      <c r="DA232" s="66">
        <v>10.199999999999999</v>
      </c>
      <c r="DB232" s="66">
        <v>20.100000000000001</v>
      </c>
      <c r="DC232" s="69" t="s">
        <v>158</v>
      </c>
      <c r="DE232" s="49">
        <v>14.4</v>
      </c>
      <c r="DF232" s="49">
        <v>10.199999999999999</v>
      </c>
      <c r="DG232" s="49">
        <v>20.100000000000001</v>
      </c>
      <c r="DI232" s="66">
        <f t="shared" si="42"/>
        <v>4.2000000000000011</v>
      </c>
      <c r="DJ232" s="45">
        <f t="shared" si="43"/>
        <v>5.7000000000000011</v>
      </c>
      <c r="DK232" s="45">
        <f t="shared" si="44"/>
        <v>2.6672282065819548</v>
      </c>
      <c r="DL232" s="93">
        <f t="shared" si="45"/>
        <v>2.3223877202902252</v>
      </c>
      <c r="DM232" s="93">
        <f t="shared" si="46"/>
        <v>3.0007198150650303</v>
      </c>
    </row>
    <row r="233" spans="1:117" ht="21" customHeight="1" x14ac:dyDescent="0.35">
      <c r="A233" s="93">
        <v>87</v>
      </c>
      <c r="B233" s="93">
        <v>6</v>
      </c>
      <c r="C233" s="93" t="s">
        <v>1048</v>
      </c>
      <c r="D233" s="45" t="str">
        <f t="shared" si="36"/>
        <v>Slockers et al (2018)</v>
      </c>
      <c r="E233" s="93" t="s">
        <v>1049</v>
      </c>
      <c r="F233" s="93" t="s">
        <v>882</v>
      </c>
      <c r="G233" s="93">
        <v>2018</v>
      </c>
      <c r="H233" s="93" t="s">
        <v>312</v>
      </c>
      <c r="I233" s="93">
        <v>15</v>
      </c>
      <c r="J233" s="93" t="s">
        <v>883</v>
      </c>
      <c r="K233" s="93" t="s">
        <v>95</v>
      </c>
      <c r="L233" s="93" t="s">
        <v>290</v>
      </c>
      <c r="M233" s="93" t="s">
        <v>66</v>
      </c>
      <c r="N233" s="93" t="s">
        <v>67</v>
      </c>
      <c r="O233" s="93" t="s">
        <v>1050</v>
      </c>
      <c r="P233" s="93" t="s">
        <v>119</v>
      </c>
      <c r="Q233" s="93" t="s">
        <v>1051</v>
      </c>
      <c r="R233" s="93" t="s">
        <v>101</v>
      </c>
      <c r="S233" s="93">
        <v>999</v>
      </c>
      <c r="T233" s="93" t="s">
        <v>1052</v>
      </c>
      <c r="U233" s="93" t="s">
        <v>102</v>
      </c>
      <c r="V233" s="93" t="s">
        <v>1053</v>
      </c>
      <c r="W233" s="93" t="s">
        <v>75</v>
      </c>
      <c r="X233" s="93" t="s">
        <v>177</v>
      </c>
      <c r="Y233" s="93" t="s">
        <v>177</v>
      </c>
      <c r="Z233" s="93" t="s">
        <v>1054</v>
      </c>
      <c r="AA233" s="93" t="s">
        <v>106</v>
      </c>
      <c r="AB233" s="93" t="s">
        <v>106</v>
      </c>
      <c r="AC233" s="93">
        <v>2001</v>
      </c>
      <c r="AD233" s="93" t="s">
        <v>1055</v>
      </c>
      <c r="AE233" s="93" t="s">
        <v>1056</v>
      </c>
      <c r="AF233" s="93">
        <v>2130</v>
      </c>
      <c r="AG233" s="93" t="s">
        <v>1057</v>
      </c>
      <c r="AH233" s="93" t="s">
        <v>714</v>
      </c>
      <c r="AI233" s="93" t="s">
        <v>714</v>
      </c>
      <c r="AJ233" s="93" t="s">
        <v>1058</v>
      </c>
      <c r="AK233" s="93">
        <v>3</v>
      </c>
      <c r="AM233" s="93" t="s">
        <v>1059</v>
      </c>
      <c r="AN233" s="93" t="s">
        <v>1060</v>
      </c>
      <c r="AO233" s="93" t="s">
        <v>909</v>
      </c>
      <c r="AU233" s="93">
        <f t="shared" si="37"/>
        <v>0</v>
      </c>
      <c r="AV233" s="93" t="s">
        <v>58</v>
      </c>
      <c r="AW233" s="14" t="e">
        <f t="shared" si="38"/>
        <v>#DIV/0!</v>
      </c>
      <c r="AX233" s="14" t="e">
        <f t="shared" si="39"/>
        <v>#DIV/0!</v>
      </c>
      <c r="AY233" s="14" t="e">
        <f t="shared" si="40"/>
        <v>#DIV/0!</v>
      </c>
      <c r="AZ233" s="93" t="e">
        <f t="shared" si="41"/>
        <v>#DIV/0!</v>
      </c>
      <c r="BA233" s="93" t="s">
        <v>934</v>
      </c>
      <c r="BB233" s="93" t="s">
        <v>1061</v>
      </c>
      <c r="BC233" s="93" t="s">
        <v>911</v>
      </c>
      <c r="BD233" s="93" t="s">
        <v>1062</v>
      </c>
      <c r="BE233" s="93" t="s">
        <v>1388</v>
      </c>
      <c r="BG233" s="94" t="s">
        <v>1361</v>
      </c>
      <c r="BP233" s="93">
        <v>1</v>
      </c>
      <c r="CS233" s="93" t="s">
        <v>178</v>
      </c>
      <c r="CT233" s="93">
        <v>14.8</v>
      </c>
      <c r="CU233" s="93">
        <v>11.5</v>
      </c>
      <c r="CV233" s="93">
        <v>18.7</v>
      </c>
      <c r="CW233" s="93" t="s">
        <v>158</v>
      </c>
      <c r="CX233" s="45" t="s">
        <v>82</v>
      </c>
      <c r="CY233" s="93" t="s">
        <v>178</v>
      </c>
      <c r="CZ233" s="66">
        <v>14.8</v>
      </c>
      <c r="DA233" s="66">
        <v>11.5</v>
      </c>
      <c r="DB233" s="66">
        <v>18.7</v>
      </c>
      <c r="DC233" s="69" t="s">
        <v>158</v>
      </c>
      <c r="DE233" s="49">
        <v>14.8</v>
      </c>
      <c r="DF233" s="49">
        <v>11.5</v>
      </c>
      <c r="DG233" s="49">
        <v>18.7</v>
      </c>
      <c r="DI233" s="66">
        <f t="shared" si="42"/>
        <v>3.3000000000000007</v>
      </c>
      <c r="DJ233" s="45">
        <f t="shared" si="43"/>
        <v>3.8999999999999986</v>
      </c>
      <c r="DK233" s="45">
        <f t="shared" si="44"/>
        <v>2.6946271807700692</v>
      </c>
      <c r="DL233" s="93">
        <f t="shared" si="45"/>
        <v>2.4423470353692043</v>
      </c>
      <c r="DM233" s="93">
        <f t="shared" si="46"/>
        <v>2.9285235238605409</v>
      </c>
    </row>
    <row r="234" spans="1:117" ht="21" customHeight="1" x14ac:dyDescent="0.35">
      <c r="A234" s="93">
        <v>87</v>
      </c>
      <c r="B234" s="93">
        <v>12</v>
      </c>
      <c r="C234" s="93" t="s">
        <v>1048</v>
      </c>
      <c r="D234" s="45" t="str">
        <f t="shared" si="36"/>
        <v>Slockers et al (2018)</v>
      </c>
      <c r="E234" s="93" t="s">
        <v>1049</v>
      </c>
      <c r="F234" s="93" t="s">
        <v>882</v>
      </c>
      <c r="G234" s="93">
        <v>2018</v>
      </c>
      <c r="H234" s="93" t="s">
        <v>312</v>
      </c>
      <c r="I234" s="93">
        <v>15</v>
      </c>
      <c r="J234" s="93" t="s">
        <v>883</v>
      </c>
      <c r="K234" s="93" t="s">
        <v>95</v>
      </c>
      <c r="L234" s="93" t="s">
        <v>290</v>
      </c>
      <c r="M234" s="93" t="s">
        <v>66</v>
      </c>
      <c r="N234" s="93" t="s">
        <v>67</v>
      </c>
      <c r="O234" s="93" t="s">
        <v>1050</v>
      </c>
      <c r="P234" s="93" t="s">
        <v>119</v>
      </c>
      <c r="Q234" s="93" t="s">
        <v>1051</v>
      </c>
      <c r="R234" s="93" t="s">
        <v>101</v>
      </c>
      <c r="S234" s="93">
        <v>999</v>
      </c>
      <c r="T234" s="93" t="s">
        <v>1052</v>
      </c>
      <c r="U234" s="93" t="s">
        <v>102</v>
      </c>
      <c r="V234" s="93" t="s">
        <v>1053</v>
      </c>
      <c r="W234" s="93" t="s">
        <v>75</v>
      </c>
      <c r="X234" s="93" t="s">
        <v>177</v>
      </c>
      <c r="Y234" s="93" t="s">
        <v>177</v>
      </c>
      <c r="Z234" s="93" t="s">
        <v>1054</v>
      </c>
      <c r="AA234" s="93" t="s">
        <v>106</v>
      </c>
      <c r="AB234" s="93" t="s">
        <v>106</v>
      </c>
      <c r="AC234" s="93">
        <v>2001</v>
      </c>
      <c r="AD234" s="93" t="s">
        <v>1055</v>
      </c>
      <c r="AE234" s="93" t="s">
        <v>1056</v>
      </c>
      <c r="AF234" s="93">
        <v>2130</v>
      </c>
      <c r="AG234" s="93" t="s">
        <v>1057</v>
      </c>
      <c r="AH234" s="93" t="s">
        <v>714</v>
      </c>
      <c r="AI234" s="93" t="s">
        <v>714</v>
      </c>
      <c r="AJ234" s="93" t="s">
        <v>1058</v>
      </c>
      <c r="AK234" s="93">
        <v>3</v>
      </c>
      <c r="AM234" s="93" t="s">
        <v>1059</v>
      </c>
      <c r="AN234" s="93" t="s">
        <v>1060</v>
      </c>
      <c r="AO234" s="93" t="s">
        <v>909</v>
      </c>
      <c r="AU234" s="93">
        <f t="shared" si="37"/>
        <v>0</v>
      </c>
      <c r="AV234" s="93" t="s">
        <v>58</v>
      </c>
      <c r="AW234" s="14" t="e">
        <f t="shared" si="38"/>
        <v>#DIV/0!</v>
      </c>
      <c r="AX234" s="14" t="e">
        <f t="shared" si="39"/>
        <v>#DIV/0!</v>
      </c>
      <c r="AY234" s="14" t="e">
        <f t="shared" si="40"/>
        <v>#DIV/0!</v>
      </c>
      <c r="AZ234" s="93" t="e">
        <f t="shared" si="41"/>
        <v>#DIV/0!</v>
      </c>
      <c r="BA234" s="93" t="s">
        <v>934</v>
      </c>
      <c r="BB234" s="93" t="s">
        <v>1061</v>
      </c>
      <c r="BC234" s="93" t="s">
        <v>911</v>
      </c>
      <c r="BD234" s="93" t="s">
        <v>1062</v>
      </c>
      <c r="BE234" s="93" t="s">
        <v>1583</v>
      </c>
      <c r="BG234" s="94" t="s">
        <v>1574</v>
      </c>
      <c r="BP234" s="93">
        <v>1</v>
      </c>
      <c r="CS234" s="93" t="s">
        <v>178</v>
      </c>
      <c r="CT234" s="93">
        <v>2</v>
      </c>
      <c r="CU234" s="93">
        <v>1.5</v>
      </c>
      <c r="CV234" s="93">
        <v>2.7</v>
      </c>
      <c r="CW234" s="93" t="s">
        <v>158</v>
      </c>
      <c r="CX234" s="45" t="s">
        <v>82</v>
      </c>
      <c r="CY234" s="93" t="s">
        <v>178</v>
      </c>
      <c r="CZ234" s="66">
        <v>2</v>
      </c>
      <c r="DA234" s="66">
        <v>1.5</v>
      </c>
      <c r="DB234" s="66">
        <v>2.7</v>
      </c>
      <c r="DC234" s="69" t="s">
        <v>158</v>
      </c>
      <c r="DE234" s="49">
        <v>2</v>
      </c>
      <c r="DF234" s="49">
        <v>1.5</v>
      </c>
      <c r="DG234" s="49">
        <v>2.7</v>
      </c>
      <c r="DI234" s="66">
        <f t="shared" si="42"/>
        <v>0.5</v>
      </c>
      <c r="DJ234" s="45">
        <f t="shared" si="43"/>
        <v>0.70000000000000018</v>
      </c>
      <c r="DK234" s="45">
        <f t="shared" si="44"/>
        <v>0.69314718055994529</v>
      </c>
      <c r="DL234" s="93">
        <f t="shared" si="45"/>
        <v>0.40546510810816438</v>
      </c>
      <c r="DM234" s="93">
        <f t="shared" si="46"/>
        <v>0.99325177301028345</v>
      </c>
    </row>
    <row r="235" spans="1:117" ht="21" customHeight="1" x14ac:dyDescent="0.35">
      <c r="A235" s="93">
        <v>87</v>
      </c>
      <c r="B235" s="93">
        <v>9</v>
      </c>
      <c r="C235" s="93" t="s">
        <v>1048</v>
      </c>
      <c r="D235" s="45" t="str">
        <f t="shared" si="36"/>
        <v>Slockers et al (2018)</v>
      </c>
      <c r="E235" s="93" t="s">
        <v>1049</v>
      </c>
      <c r="F235" s="93" t="s">
        <v>882</v>
      </c>
      <c r="G235" s="93">
        <v>2018</v>
      </c>
      <c r="H235" s="93" t="s">
        <v>312</v>
      </c>
      <c r="I235" s="93">
        <v>15</v>
      </c>
      <c r="J235" s="93" t="s">
        <v>883</v>
      </c>
      <c r="K235" s="93" t="s">
        <v>95</v>
      </c>
      <c r="L235" s="93" t="s">
        <v>290</v>
      </c>
      <c r="M235" s="93" t="s">
        <v>66</v>
      </c>
      <c r="N235" s="93" t="s">
        <v>67</v>
      </c>
      <c r="O235" s="93" t="s">
        <v>1050</v>
      </c>
      <c r="P235" s="93" t="s">
        <v>119</v>
      </c>
      <c r="Q235" s="93" t="s">
        <v>1051</v>
      </c>
      <c r="R235" s="93" t="s">
        <v>101</v>
      </c>
      <c r="S235" s="93">
        <v>999</v>
      </c>
      <c r="T235" s="93" t="s">
        <v>1052</v>
      </c>
      <c r="U235" s="93" t="s">
        <v>102</v>
      </c>
      <c r="V235" s="93" t="s">
        <v>1053</v>
      </c>
      <c r="W235" s="93" t="s">
        <v>75</v>
      </c>
      <c r="X235" s="93" t="s">
        <v>177</v>
      </c>
      <c r="Y235" s="93" t="s">
        <v>177</v>
      </c>
      <c r="Z235" s="93" t="s">
        <v>1054</v>
      </c>
      <c r="AA235" s="93" t="s">
        <v>106</v>
      </c>
      <c r="AB235" s="93" t="s">
        <v>106</v>
      </c>
      <c r="AC235" s="93">
        <v>2001</v>
      </c>
      <c r="AD235" s="93" t="s">
        <v>1055</v>
      </c>
      <c r="AE235" s="93" t="s">
        <v>1056</v>
      </c>
      <c r="AF235" s="93">
        <v>2130</v>
      </c>
      <c r="AG235" s="93" t="s">
        <v>1057</v>
      </c>
      <c r="AH235" s="93" t="s">
        <v>714</v>
      </c>
      <c r="AI235" s="93" t="s">
        <v>714</v>
      </c>
      <c r="AJ235" s="93" t="s">
        <v>1058</v>
      </c>
      <c r="AK235" s="93">
        <v>3</v>
      </c>
      <c r="AM235" s="93" t="s">
        <v>1059</v>
      </c>
      <c r="AN235" s="93" t="s">
        <v>1060</v>
      </c>
      <c r="AO235" s="93" t="s">
        <v>909</v>
      </c>
      <c r="AU235" s="93">
        <f t="shared" si="37"/>
        <v>0</v>
      </c>
      <c r="AV235" s="93" t="s">
        <v>58</v>
      </c>
      <c r="AW235" s="14" t="e">
        <f t="shared" si="38"/>
        <v>#DIV/0!</v>
      </c>
      <c r="AX235" s="14" t="e">
        <f t="shared" si="39"/>
        <v>#DIV/0!</v>
      </c>
      <c r="AY235" s="14" t="e">
        <f t="shared" si="40"/>
        <v>#DIV/0!</v>
      </c>
      <c r="AZ235" s="93" t="e">
        <f t="shared" si="41"/>
        <v>#DIV/0!</v>
      </c>
      <c r="BA235" s="93" t="s">
        <v>934</v>
      </c>
      <c r="BB235" s="93" t="s">
        <v>1061</v>
      </c>
      <c r="BC235" s="93" t="s">
        <v>911</v>
      </c>
      <c r="BD235" s="93" t="s">
        <v>1062</v>
      </c>
      <c r="BE235" s="93" t="s">
        <v>1634</v>
      </c>
      <c r="BG235" s="94" t="s">
        <v>1702</v>
      </c>
      <c r="BP235" s="93">
        <v>1</v>
      </c>
      <c r="CS235" s="93" t="s">
        <v>178</v>
      </c>
      <c r="CT235" s="93">
        <v>3</v>
      </c>
      <c r="CU235" s="93">
        <v>2.1</v>
      </c>
      <c r="CV235" s="93">
        <v>4.2</v>
      </c>
      <c r="CW235" s="93" t="s">
        <v>158</v>
      </c>
      <c r="CX235" s="45" t="s">
        <v>82</v>
      </c>
      <c r="CY235" s="93" t="s">
        <v>178</v>
      </c>
      <c r="CZ235" s="66">
        <v>3</v>
      </c>
      <c r="DA235" s="66">
        <v>2.1</v>
      </c>
      <c r="DB235" s="66">
        <v>4.2</v>
      </c>
      <c r="DC235" s="69" t="s">
        <v>158</v>
      </c>
      <c r="DE235" s="49">
        <v>3</v>
      </c>
      <c r="DF235" s="49">
        <v>2.1</v>
      </c>
      <c r="DG235" s="49">
        <v>4.2</v>
      </c>
      <c r="DI235" s="66">
        <f t="shared" si="42"/>
        <v>0.89999999999999991</v>
      </c>
      <c r="DJ235" s="45">
        <f t="shared" si="43"/>
        <v>1.2000000000000002</v>
      </c>
      <c r="DK235" s="45">
        <f t="shared" si="44"/>
        <v>1.0986122886681098</v>
      </c>
      <c r="DL235" s="93">
        <f t="shared" si="45"/>
        <v>0.74193734472937733</v>
      </c>
      <c r="DM235" s="93">
        <f t="shared" si="46"/>
        <v>1.4350845252893227</v>
      </c>
    </row>
    <row r="236" spans="1:117" ht="21" customHeight="1" x14ac:dyDescent="0.35">
      <c r="A236" s="93">
        <v>89</v>
      </c>
      <c r="B236" s="93">
        <v>1</v>
      </c>
      <c r="C236" s="93" t="s">
        <v>1244</v>
      </c>
      <c r="D236" s="45" t="str">
        <f t="shared" si="36"/>
        <v>Stenius-Ayoade (2017)</v>
      </c>
      <c r="E236" s="93" t="s">
        <v>182</v>
      </c>
      <c r="F236" s="93" t="s">
        <v>882</v>
      </c>
      <c r="G236" s="93">
        <v>2017</v>
      </c>
      <c r="H236" s="93" t="s">
        <v>183</v>
      </c>
      <c r="I236" s="93">
        <v>14</v>
      </c>
      <c r="J236" s="93" t="s">
        <v>883</v>
      </c>
      <c r="K236" s="93" t="s">
        <v>95</v>
      </c>
      <c r="L236" s="93" t="s">
        <v>65</v>
      </c>
      <c r="M236" s="93" t="s">
        <v>66</v>
      </c>
      <c r="N236" s="93" t="s">
        <v>67</v>
      </c>
      <c r="O236" s="93" t="s">
        <v>184</v>
      </c>
      <c r="P236" s="93" t="s">
        <v>119</v>
      </c>
      <c r="Q236" s="93" t="s">
        <v>174</v>
      </c>
      <c r="R236" s="93" t="s">
        <v>900</v>
      </c>
      <c r="S236" s="93">
        <v>999</v>
      </c>
      <c r="T236" s="93" t="s">
        <v>102</v>
      </c>
      <c r="U236" s="93" t="s">
        <v>102</v>
      </c>
      <c r="V236" s="93" t="s">
        <v>185</v>
      </c>
      <c r="W236" s="93" t="s">
        <v>186</v>
      </c>
      <c r="X236" s="93" t="s">
        <v>177</v>
      </c>
      <c r="Y236" s="93" t="s">
        <v>177</v>
      </c>
      <c r="Z236" s="93" t="s">
        <v>187</v>
      </c>
      <c r="AA236" s="93" t="s">
        <v>106</v>
      </c>
      <c r="AB236" s="93" t="s">
        <v>106</v>
      </c>
      <c r="AC236" s="93" t="s">
        <v>1245</v>
      </c>
      <c r="AD236" s="93" t="s">
        <v>1055</v>
      </c>
      <c r="AE236" s="93">
        <v>1857</v>
      </c>
      <c r="AF236" s="93">
        <v>617</v>
      </c>
      <c r="AG236" s="93">
        <v>617</v>
      </c>
      <c r="AH236" s="93">
        <v>1240</v>
      </c>
      <c r="AI236" s="93">
        <v>1240</v>
      </c>
      <c r="AJ236" s="93" t="s">
        <v>906</v>
      </c>
      <c r="AK236" s="93">
        <v>1</v>
      </c>
      <c r="AL236" s="93">
        <v>100</v>
      </c>
      <c r="AM236" s="93" t="s">
        <v>1246</v>
      </c>
      <c r="AN236" s="93">
        <v>287</v>
      </c>
      <c r="AO236" s="93">
        <v>138</v>
      </c>
      <c r="AU236" s="93">
        <f t="shared" si="37"/>
        <v>0</v>
      </c>
      <c r="AV236" s="93" t="s">
        <v>58</v>
      </c>
      <c r="AW236" s="14" t="e">
        <f t="shared" si="38"/>
        <v>#DIV/0!</v>
      </c>
      <c r="AX236" s="14" t="e">
        <f t="shared" si="39"/>
        <v>#DIV/0!</v>
      </c>
      <c r="AY236" s="14" t="e">
        <f t="shared" si="40"/>
        <v>#DIV/0!</v>
      </c>
      <c r="AZ236" s="93" t="e">
        <f t="shared" si="41"/>
        <v>#DIV/0!</v>
      </c>
      <c r="BA236" s="93" t="s">
        <v>923</v>
      </c>
      <c r="BB236" s="93" t="s">
        <v>911</v>
      </c>
      <c r="BC236" s="93" t="s">
        <v>1247</v>
      </c>
      <c r="BD236" s="93" t="s">
        <v>1248</v>
      </c>
      <c r="BE236" s="93" t="s">
        <v>1207</v>
      </c>
      <c r="BF236" s="94" t="s">
        <v>1207</v>
      </c>
      <c r="BG236" s="94" t="s">
        <v>1697</v>
      </c>
      <c r="BK236" s="93">
        <v>1</v>
      </c>
      <c r="CE236" s="100" t="s">
        <v>1249</v>
      </c>
      <c r="CF236" s="93">
        <v>2.5099999999999998</v>
      </c>
      <c r="CG236" s="93">
        <v>1.67</v>
      </c>
      <c r="CH236" s="93">
        <v>3.77</v>
      </c>
      <c r="CW236" s="93" t="s">
        <v>81</v>
      </c>
      <c r="CX236" s="45" t="s">
        <v>82</v>
      </c>
      <c r="CY236" s="100" t="s">
        <v>1249</v>
      </c>
      <c r="CZ236" s="66">
        <v>2.5099999999999998</v>
      </c>
      <c r="DA236" s="66">
        <v>1.67</v>
      </c>
      <c r="DB236" s="66">
        <v>3.77</v>
      </c>
      <c r="DC236" s="69" t="s">
        <v>84</v>
      </c>
      <c r="DD236" s="69" t="s">
        <v>1250</v>
      </c>
      <c r="DE236" s="52">
        <f t="shared" ref="DE236:DE248" si="53">(1-0.5^(SQRT(CZ236)))/(1-0.5^(SQRT(1/CZ236)))</f>
        <v>1.8809014203140269</v>
      </c>
      <c r="DF236" s="52">
        <f t="shared" ref="DF236:DF248" si="54">(1-0.5^(SQRT(DA236)))/(1-0.5^(SQRT(1/DA236)))</f>
        <v>1.4253117930046675</v>
      </c>
      <c r="DG236" s="52">
        <f t="shared" ref="DG236:DG248" si="55">(1-0.5^(SQRT(DB236)))/(1-0.5^(SQRT(1/DB236)))</f>
        <v>2.4637991631466107</v>
      </c>
      <c r="DI236" s="66">
        <f t="shared" si="42"/>
        <v>0.45558962730935937</v>
      </c>
      <c r="DJ236" s="45">
        <f t="shared" si="43"/>
        <v>0.58289774283258389</v>
      </c>
      <c r="DK236" s="45">
        <f t="shared" si="44"/>
        <v>0.63175114081902528</v>
      </c>
      <c r="DL236" s="93">
        <f t="shared" si="45"/>
        <v>0.35439059189546218</v>
      </c>
      <c r="DM236" s="93">
        <f t="shared" si="46"/>
        <v>0.90170453388605187</v>
      </c>
    </row>
    <row r="237" spans="1:117" ht="21" customHeight="1" x14ac:dyDescent="0.35">
      <c r="A237" s="93">
        <v>89</v>
      </c>
      <c r="B237" s="93">
        <v>3</v>
      </c>
      <c r="C237" s="93" t="s">
        <v>1244</v>
      </c>
      <c r="D237" s="45" t="str">
        <f t="shared" si="36"/>
        <v>Stenius-Ayoade (2017)</v>
      </c>
      <c r="E237" s="93" t="s">
        <v>182</v>
      </c>
      <c r="F237" s="93" t="s">
        <v>882</v>
      </c>
      <c r="G237" s="93">
        <v>2017</v>
      </c>
      <c r="H237" s="93" t="s">
        <v>183</v>
      </c>
      <c r="I237" s="93">
        <v>14</v>
      </c>
      <c r="J237" s="93" t="s">
        <v>883</v>
      </c>
      <c r="K237" s="93" t="s">
        <v>95</v>
      </c>
      <c r="L237" s="93" t="s">
        <v>65</v>
      </c>
      <c r="M237" s="93" t="s">
        <v>66</v>
      </c>
      <c r="N237" s="93" t="s">
        <v>67</v>
      </c>
      <c r="O237" s="93" t="s">
        <v>184</v>
      </c>
      <c r="P237" s="93" t="s">
        <v>119</v>
      </c>
      <c r="Q237" s="93" t="s">
        <v>174</v>
      </c>
      <c r="R237" s="93" t="s">
        <v>900</v>
      </c>
      <c r="S237" s="93">
        <v>999</v>
      </c>
      <c r="T237" s="93" t="s">
        <v>102</v>
      </c>
      <c r="U237" s="93" t="s">
        <v>102</v>
      </c>
      <c r="V237" s="93" t="s">
        <v>185</v>
      </c>
      <c r="W237" s="93" t="s">
        <v>186</v>
      </c>
      <c r="X237" s="93" t="s">
        <v>177</v>
      </c>
      <c r="Y237" s="93" t="s">
        <v>177</v>
      </c>
      <c r="Z237" s="93" t="s">
        <v>187</v>
      </c>
      <c r="AA237" s="93" t="s">
        <v>106</v>
      </c>
      <c r="AB237" s="93" t="s">
        <v>106</v>
      </c>
      <c r="AC237" s="93" t="s">
        <v>1245</v>
      </c>
      <c r="AD237" s="93" t="s">
        <v>1055</v>
      </c>
      <c r="AE237" s="93">
        <v>1857</v>
      </c>
      <c r="AF237" s="93">
        <v>617</v>
      </c>
      <c r="AG237" s="93">
        <v>617</v>
      </c>
      <c r="AH237" s="93">
        <v>1240</v>
      </c>
      <c r="AI237" s="93">
        <v>1240</v>
      </c>
      <c r="AJ237" s="93" t="s">
        <v>906</v>
      </c>
      <c r="AK237" s="93">
        <v>1</v>
      </c>
      <c r="AL237" s="93">
        <v>100</v>
      </c>
      <c r="AM237" s="93" t="s">
        <v>1246</v>
      </c>
      <c r="AN237" s="93">
        <v>287</v>
      </c>
      <c r="AO237" s="93">
        <v>138</v>
      </c>
      <c r="AU237" s="93">
        <f t="shared" si="37"/>
        <v>0</v>
      </c>
      <c r="AV237" s="93" t="s">
        <v>58</v>
      </c>
      <c r="AW237" s="14" t="e">
        <f t="shared" si="38"/>
        <v>#DIV/0!</v>
      </c>
      <c r="AX237" s="14" t="e">
        <f t="shared" si="39"/>
        <v>#DIV/0!</v>
      </c>
      <c r="AY237" s="14" t="e">
        <f t="shared" si="40"/>
        <v>#DIV/0!</v>
      </c>
      <c r="AZ237" s="93" t="e">
        <f t="shared" si="41"/>
        <v>#DIV/0!</v>
      </c>
      <c r="BA237" s="93" t="s">
        <v>923</v>
      </c>
      <c r="BB237" s="93" t="s">
        <v>911</v>
      </c>
      <c r="BC237" s="93" t="s">
        <v>1247</v>
      </c>
      <c r="BD237" s="93" t="s">
        <v>1248</v>
      </c>
      <c r="BE237" s="93" t="s">
        <v>1426</v>
      </c>
      <c r="BF237" s="94" t="s">
        <v>1421</v>
      </c>
      <c r="BG237" s="94" t="s">
        <v>1361</v>
      </c>
      <c r="BK237" s="93">
        <v>1</v>
      </c>
      <c r="CE237" s="100" t="s">
        <v>1249</v>
      </c>
      <c r="CF237" s="93">
        <v>25.45</v>
      </c>
      <c r="CG237" s="93">
        <v>9.19</v>
      </c>
      <c r="CH237" s="93">
        <v>70.48</v>
      </c>
      <c r="CW237" s="93" t="s">
        <v>81</v>
      </c>
      <c r="CX237" s="45" t="s">
        <v>82</v>
      </c>
      <c r="CY237" s="100" t="s">
        <v>1249</v>
      </c>
      <c r="CZ237" s="66">
        <v>25.45</v>
      </c>
      <c r="DA237" s="66">
        <v>9.19</v>
      </c>
      <c r="DB237" s="66">
        <v>70.48</v>
      </c>
      <c r="DC237" s="69" t="s">
        <v>84</v>
      </c>
      <c r="DD237" s="69" t="s">
        <v>1427</v>
      </c>
      <c r="DE237" s="52">
        <f t="shared" si="53"/>
        <v>7.5535724167305682</v>
      </c>
      <c r="DF237" s="52">
        <f t="shared" si="54"/>
        <v>4.2942070668068855</v>
      </c>
      <c r="DG237" s="52">
        <f t="shared" si="55"/>
        <v>12.581166422190561</v>
      </c>
      <c r="DI237" s="66">
        <f t="shared" si="42"/>
        <v>3.2593653499236828</v>
      </c>
      <c r="DJ237" s="45">
        <f t="shared" si="43"/>
        <v>5.027594005459993</v>
      </c>
      <c r="DK237" s="45">
        <f t="shared" si="44"/>
        <v>2.0220206191312426</v>
      </c>
      <c r="DL237" s="93">
        <f t="shared" si="45"/>
        <v>1.4572669206523092</v>
      </c>
      <c r="DM237" s="93">
        <f t="shared" si="46"/>
        <v>2.5322009673389365</v>
      </c>
    </row>
    <row r="238" spans="1:117" ht="21" customHeight="1" x14ac:dyDescent="0.35">
      <c r="A238" s="93">
        <v>89</v>
      </c>
      <c r="B238" s="93">
        <v>2</v>
      </c>
      <c r="C238" s="93" t="s">
        <v>1244</v>
      </c>
      <c r="D238" s="45" t="str">
        <f t="shared" si="36"/>
        <v>Stenius-Ayoade (2017)</v>
      </c>
      <c r="E238" s="93" t="s">
        <v>182</v>
      </c>
      <c r="F238" s="93" t="s">
        <v>882</v>
      </c>
      <c r="G238" s="93">
        <v>2017</v>
      </c>
      <c r="H238" s="93" t="s">
        <v>183</v>
      </c>
      <c r="I238" s="93">
        <v>14</v>
      </c>
      <c r="J238" s="93" t="s">
        <v>883</v>
      </c>
      <c r="K238" s="93" t="s">
        <v>95</v>
      </c>
      <c r="L238" s="93" t="s">
        <v>65</v>
      </c>
      <c r="M238" s="93" t="s">
        <v>66</v>
      </c>
      <c r="N238" s="93" t="s">
        <v>67</v>
      </c>
      <c r="O238" s="93" t="s">
        <v>184</v>
      </c>
      <c r="P238" s="93" t="s">
        <v>119</v>
      </c>
      <c r="Q238" s="93" t="s">
        <v>174</v>
      </c>
      <c r="R238" s="93" t="s">
        <v>900</v>
      </c>
      <c r="S238" s="93">
        <v>999</v>
      </c>
      <c r="T238" s="93" t="s">
        <v>102</v>
      </c>
      <c r="U238" s="93" t="s">
        <v>102</v>
      </c>
      <c r="V238" s="93" t="s">
        <v>185</v>
      </c>
      <c r="W238" s="93" t="s">
        <v>186</v>
      </c>
      <c r="X238" s="93" t="s">
        <v>177</v>
      </c>
      <c r="Y238" s="93" t="s">
        <v>177</v>
      </c>
      <c r="Z238" s="93" t="s">
        <v>187</v>
      </c>
      <c r="AA238" s="93" t="s">
        <v>106</v>
      </c>
      <c r="AB238" s="93" t="s">
        <v>106</v>
      </c>
      <c r="AC238" s="93" t="s">
        <v>1245</v>
      </c>
      <c r="AD238" s="93" t="s">
        <v>1055</v>
      </c>
      <c r="AE238" s="93">
        <v>1857</v>
      </c>
      <c r="AF238" s="93">
        <v>617</v>
      </c>
      <c r="AG238" s="93">
        <v>617</v>
      </c>
      <c r="AH238" s="93">
        <v>1240</v>
      </c>
      <c r="AI238" s="93">
        <v>1240</v>
      </c>
      <c r="AJ238" s="93" t="s">
        <v>906</v>
      </c>
      <c r="AK238" s="93">
        <v>1</v>
      </c>
      <c r="AL238" s="93">
        <v>100</v>
      </c>
      <c r="AM238" s="93" t="s">
        <v>1246</v>
      </c>
      <c r="AN238" s="93">
        <v>287</v>
      </c>
      <c r="AO238" s="93">
        <v>138</v>
      </c>
      <c r="AU238" s="93">
        <f t="shared" si="37"/>
        <v>0</v>
      </c>
      <c r="AV238" s="93" t="s">
        <v>58</v>
      </c>
      <c r="AW238" s="14" t="e">
        <f t="shared" si="38"/>
        <v>#DIV/0!</v>
      </c>
      <c r="AX238" s="14" t="e">
        <f t="shared" si="39"/>
        <v>#DIV/0!</v>
      </c>
      <c r="AY238" s="14" t="e">
        <f t="shared" si="40"/>
        <v>#DIV/0!</v>
      </c>
      <c r="AZ238" s="93" t="e">
        <f t="shared" si="41"/>
        <v>#DIV/0!</v>
      </c>
      <c r="BA238" s="93" t="s">
        <v>923</v>
      </c>
      <c r="BB238" s="93" t="s">
        <v>911</v>
      </c>
      <c r="BC238" s="93" t="s">
        <v>1247</v>
      </c>
      <c r="BD238" s="93" t="s">
        <v>1248</v>
      </c>
      <c r="BE238" s="93" t="s">
        <v>1346</v>
      </c>
      <c r="BF238" s="94" t="s">
        <v>1338</v>
      </c>
      <c r="BG238" s="94" t="s">
        <v>1331</v>
      </c>
      <c r="BK238" s="93">
        <v>1</v>
      </c>
      <c r="CE238" s="100" t="s">
        <v>1249</v>
      </c>
      <c r="CF238" s="93">
        <v>3.37</v>
      </c>
      <c r="CG238" s="93">
        <v>1.47</v>
      </c>
      <c r="CH238" s="93">
        <v>7.49</v>
      </c>
      <c r="CW238" s="93" t="s">
        <v>81</v>
      </c>
      <c r="CX238" s="45" t="s">
        <v>82</v>
      </c>
      <c r="CY238" s="100" t="s">
        <v>1249</v>
      </c>
      <c r="CZ238" s="66">
        <v>3.37</v>
      </c>
      <c r="DA238" s="66">
        <v>1.47</v>
      </c>
      <c r="DB238" s="66">
        <v>7.49</v>
      </c>
      <c r="DC238" s="69" t="s">
        <v>84</v>
      </c>
      <c r="DD238" s="69" t="s">
        <v>1347</v>
      </c>
      <c r="DE238" s="52">
        <f t="shared" si="53"/>
        <v>2.2890151086522716</v>
      </c>
      <c r="DF238" s="52">
        <f t="shared" si="54"/>
        <v>1.3055030115050508</v>
      </c>
      <c r="DG238" s="52">
        <f t="shared" si="55"/>
        <v>3.7989335692720894</v>
      </c>
      <c r="DI238" s="66">
        <f t="shared" si="42"/>
        <v>0.98351209714722088</v>
      </c>
      <c r="DJ238" s="45">
        <f t="shared" si="43"/>
        <v>1.5099184606198177</v>
      </c>
      <c r="DK238" s="45">
        <f t="shared" si="44"/>
        <v>0.82812164149572853</v>
      </c>
      <c r="DL238" s="93">
        <f t="shared" si="45"/>
        <v>0.26658841593726657</v>
      </c>
      <c r="DM238" s="93">
        <f t="shared" si="46"/>
        <v>1.3347203876804203</v>
      </c>
    </row>
    <row r="239" spans="1:117" ht="21" customHeight="1" x14ac:dyDescent="0.35">
      <c r="A239" s="93">
        <v>89</v>
      </c>
      <c r="B239" s="93">
        <v>5</v>
      </c>
      <c r="C239" s="93" t="s">
        <v>1244</v>
      </c>
      <c r="D239" s="45" t="str">
        <f t="shared" si="36"/>
        <v>Stenius-Ayoade (2017)</v>
      </c>
      <c r="E239" s="93" t="s">
        <v>182</v>
      </c>
      <c r="F239" s="93" t="s">
        <v>882</v>
      </c>
      <c r="G239" s="93">
        <v>2017</v>
      </c>
      <c r="H239" s="93" t="s">
        <v>183</v>
      </c>
      <c r="I239" s="93">
        <v>14</v>
      </c>
      <c r="J239" s="93" t="s">
        <v>883</v>
      </c>
      <c r="K239" s="93" t="s">
        <v>95</v>
      </c>
      <c r="L239" s="93" t="s">
        <v>65</v>
      </c>
      <c r="M239" s="93" t="s">
        <v>66</v>
      </c>
      <c r="N239" s="93" t="s">
        <v>67</v>
      </c>
      <c r="O239" s="93" t="s">
        <v>184</v>
      </c>
      <c r="P239" s="93" t="s">
        <v>119</v>
      </c>
      <c r="Q239" s="93" t="s">
        <v>174</v>
      </c>
      <c r="R239" s="93" t="s">
        <v>900</v>
      </c>
      <c r="S239" s="93">
        <v>999</v>
      </c>
      <c r="T239" s="93" t="s">
        <v>102</v>
      </c>
      <c r="U239" s="93" t="s">
        <v>102</v>
      </c>
      <c r="V239" s="93" t="s">
        <v>185</v>
      </c>
      <c r="W239" s="93" t="s">
        <v>186</v>
      </c>
      <c r="X239" s="93" t="s">
        <v>177</v>
      </c>
      <c r="Y239" s="93" t="s">
        <v>177</v>
      </c>
      <c r="Z239" s="93" t="s">
        <v>187</v>
      </c>
      <c r="AA239" s="93" t="s">
        <v>106</v>
      </c>
      <c r="AB239" s="93" t="s">
        <v>106</v>
      </c>
      <c r="AC239" s="93" t="s">
        <v>1245</v>
      </c>
      <c r="AD239" s="93" t="s">
        <v>1055</v>
      </c>
      <c r="AE239" s="93">
        <v>1857</v>
      </c>
      <c r="AF239" s="93">
        <v>617</v>
      </c>
      <c r="AG239" s="93">
        <v>617</v>
      </c>
      <c r="AH239" s="93">
        <v>1240</v>
      </c>
      <c r="AI239" s="93">
        <v>1240</v>
      </c>
      <c r="AJ239" s="93" t="s">
        <v>906</v>
      </c>
      <c r="AK239" s="93">
        <v>1</v>
      </c>
      <c r="AL239" s="93">
        <v>100</v>
      </c>
      <c r="AM239" s="93" t="s">
        <v>1246</v>
      </c>
      <c r="AN239" s="93">
        <v>287</v>
      </c>
      <c r="AO239" s="93">
        <v>138</v>
      </c>
      <c r="AU239" s="93">
        <f t="shared" si="37"/>
        <v>0</v>
      </c>
      <c r="AV239" s="93" t="s">
        <v>58</v>
      </c>
      <c r="AW239" s="14" t="e">
        <f t="shared" si="38"/>
        <v>#DIV/0!</v>
      </c>
      <c r="AX239" s="14" t="e">
        <f t="shared" si="39"/>
        <v>#DIV/0!</v>
      </c>
      <c r="AY239" s="14" t="e">
        <f t="shared" si="40"/>
        <v>#DIV/0!</v>
      </c>
      <c r="AZ239" s="93" t="e">
        <f t="shared" si="41"/>
        <v>#DIV/0!</v>
      </c>
      <c r="BA239" s="93" t="s">
        <v>923</v>
      </c>
      <c r="BB239" s="93" t="s">
        <v>911</v>
      </c>
      <c r="BC239" s="93" t="s">
        <v>1247</v>
      </c>
      <c r="BD239" s="93" t="s">
        <v>1248</v>
      </c>
      <c r="BE239" s="93" t="s">
        <v>1318</v>
      </c>
      <c r="BG239" s="94" t="s">
        <v>1272</v>
      </c>
      <c r="BK239" s="93">
        <v>1</v>
      </c>
      <c r="CE239" s="100" t="s">
        <v>1249</v>
      </c>
      <c r="CF239" s="93">
        <v>8.2200000000000006</v>
      </c>
      <c r="CG239" s="93">
        <v>4.1100000000000003</v>
      </c>
      <c r="CH239" s="93">
        <v>16.43</v>
      </c>
      <c r="CW239" s="93" t="s">
        <v>81</v>
      </c>
      <c r="CX239" s="45" t="s">
        <v>82</v>
      </c>
      <c r="CY239" s="100" t="s">
        <v>1249</v>
      </c>
      <c r="CZ239" s="66">
        <v>8.2200000000000006</v>
      </c>
      <c r="DA239" s="66">
        <v>4.1100000000000003</v>
      </c>
      <c r="DB239" s="66">
        <v>16.43</v>
      </c>
      <c r="DC239" s="69" t="s">
        <v>84</v>
      </c>
      <c r="DD239" s="69" t="s">
        <v>1319</v>
      </c>
      <c r="DE239" s="52">
        <f t="shared" si="53"/>
        <v>4.0181750592498995</v>
      </c>
      <c r="DF239" s="52">
        <f t="shared" si="54"/>
        <v>2.6061144760796799</v>
      </c>
      <c r="DG239" s="52">
        <f t="shared" si="55"/>
        <v>5.9788730131578998</v>
      </c>
      <c r="DI239" s="66">
        <f t="shared" si="42"/>
        <v>1.4120605831702195</v>
      </c>
      <c r="DJ239" s="45">
        <f t="shared" si="43"/>
        <v>1.9606979539080003</v>
      </c>
      <c r="DK239" s="45">
        <f t="shared" si="44"/>
        <v>1.3908278341967382</v>
      </c>
      <c r="DL239" s="93">
        <f t="shared" si="45"/>
        <v>0.95786040562721486</v>
      </c>
      <c r="DM239" s="93">
        <f t="shared" si="46"/>
        <v>1.7882320908637039</v>
      </c>
    </row>
    <row r="240" spans="1:117" ht="21" customHeight="1" x14ac:dyDescent="0.35">
      <c r="A240" s="93">
        <v>89</v>
      </c>
      <c r="B240" s="93">
        <v>4</v>
      </c>
      <c r="C240" s="93" t="s">
        <v>1244</v>
      </c>
      <c r="D240" s="45" t="str">
        <f t="shared" si="36"/>
        <v>Stenius-Ayoade (2017)</v>
      </c>
      <c r="E240" s="93" t="s">
        <v>182</v>
      </c>
      <c r="F240" s="93" t="s">
        <v>882</v>
      </c>
      <c r="G240" s="93">
        <v>2017</v>
      </c>
      <c r="H240" s="93" t="s">
        <v>183</v>
      </c>
      <c r="I240" s="93">
        <v>14</v>
      </c>
      <c r="J240" s="93" t="s">
        <v>883</v>
      </c>
      <c r="K240" s="93" t="s">
        <v>95</v>
      </c>
      <c r="L240" s="93" t="s">
        <v>65</v>
      </c>
      <c r="M240" s="93" t="s">
        <v>66</v>
      </c>
      <c r="N240" s="93" t="s">
        <v>67</v>
      </c>
      <c r="O240" s="93" t="s">
        <v>184</v>
      </c>
      <c r="P240" s="93" t="s">
        <v>119</v>
      </c>
      <c r="Q240" s="93" t="s">
        <v>174</v>
      </c>
      <c r="R240" s="93" t="s">
        <v>900</v>
      </c>
      <c r="S240" s="93">
        <v>999</v>
      </c>
      <c r="T240" s="93" t="s">
        <v>102</v>
      </c>
      <c r="U240" s="93" t="s">
        <v>102</v>
      </c>
      <c r="V240" s="93" t="s">
        <v>185</v>
      </c>
      <c r="W240" s="93" t="s">
        <v>186</v>
      </c>
      <c r="X240" s="93" t="s">
        <v>177</v>
      </c>
      <c r="Y240" s="93" t="s">
        <v>177</v>
      </c>
      <c r="Z240" s="93" t="s">
        <v>187</v>
      </c>
      <c r="AA240" s="93" t="s">
        <v>106</v>
      </c>
      <c r="AB240" s="93" t="s">
        <v>106</v>
      </c>
      <c r="AC240" s="93" t="s">
        <v>1245</v>
      </c>
      <c r="AD240" s="93" t="s">
        <v>1055</v>
      </c>
      <c r="AE240" s="93">
        <v>1857</v>
      </c>
      <c r="AF240" s="93">
        <v>617</v>
      </c>
      <c r="AG240" s="93">
        <v>617</v>
      </c>
      <c r="AH240" s="93">
        <v>1240</v>
      </c>
      <c r="AI240" s="93">
        <v>1240</v>
      </c>
      <c r="AJ240" s="93" t="s">
        <v>906</v>
      </c>
      <c r="AK240" s="93">
        <v>1</v>
      </c>
      <c r="AL240" s="93">
        <v>100</v>
      </c>
      <c r="AM240" s="93" t="s">
        <v>1246</v>
      </c>
      <c r="AN240" s="93">
        <v>287</v>
      </c>
      <c r="AO240" s="93">
        <v>138</v>
      </c>
      <c r="AU240" s="93">
        <f t="shared" si="37"/>
        <v>0</v>
      </c>
      <c r="AV240" s="93" t="s">
        <v>58</v>
      </c>
      <c r="AW240" s="14" t="e">
        <f t="shared" si="38"/>
        <v>#DIV/0!</v>
      </c>
      <c r="AX240" s="14" t="e">
        <f t="shared" si="39"/>
        <v>#DIV/0!</v>
      </c>
      <c r="AY240" s="14" t="e">
        <f t="shared" si="40"/>
        <v>#DIV/0!</v>
      </c>
      <c r="AZ240" s="93" t="e">
        <f t="shared" si="41"/>
        <v>#DIV/0!</v>
      </c>
      <c r="BA240" s="93" t="s">
        <v>923</v>
      </c>
      <c r="BB240" s="93" t="s">
        <v>911</v>
      </c>
      <c r="BC240" s="93" t="s">
        <v>1247</v>
      </c>
      <c r="BD240" s="93" t="s">
        <v>1248</v>
      </c>
      <c r="BE240" s="93" t="s">
        <v>1389</v>
      </c>
      <c r="BG240" s="94" t="s">
        <v>1361</v>
      </c>
      <c r="BK240" s="93">
        <v>1</v>
      </c>
      <c r="CE240" s="100" t="s">
        <v>1249</v>
      </c>
      <c r="CF240" s="93">
        <v>6.79</v>
      </c>
      <c r="CG240" s="93">
        <v>3.81</v>
      </c>
      <c r="CH240" s="93">
        <v>12.09</v>
      </c>
      <c r="CW240" s="93" t="s">
        <v>81</v>
      </c>
      <c r="CX240" s="45" t="s">
        <v>82</v>
      </c>
      <c r="CY240" s="100" t="s">
        <v>1249</v>
      </c>
      <c r="CZ240" s="66">
        <v>6.79</v>
      </c>
      <c r="DA240" s="66">
        <v>3.81</v>
      </c>
      <c r="DB240" s="66">
        <v>12.09</v>
      </c>
      <c r="DC240" s="69" t="s">
        <v>84</v>
      </c>
      <c r="DD240" s="69" t="s">
        <v>1390</v>
      </c>
      <c r="DE240" s="52">
        <f t="shared" si="53"/>
        <v>3.5780994600535658</v>
      </c>
      <c r="DF240" s="52">
        <f t="shared" si="54"/>
        <v>2.4808268011372503</v>
      </c>
      <c r="DG240" s="52">
        <f t="shared" si="55"/>
        <v>5.0360656961487926</v>
      </c>
      <c r="DI240" s="66">
        <f t="shared" si="42"/>
        <v>1.0972726589163155</v>
      </c>
      <c r="DJ240" s="45">
        <f t="shared" si="43"/>
        <v>1.4579662360952268</v>
      </c>
      <c r="DK240" s="45">
        <f t="shared" si="44"/>
        <v>1.27483178236747</v>
      </c>
      <c r="DL240" s="93">
        <f t="shared" si="45"/>
        <v>0.90859189217095127</v>
      </c>
      <c r="DM240" s="93">
        <f t="shared" si="46"/>
        <v>1.6166251614005842</v>
      </c>
    </row>
    <row r="241" spans="1:117" ht="21" customHeight="1" x14ac:dyDescent="0.35">
      <c r="A241" s="93">
        <v>89</v>
      </c>
      <c r="B241" s="93">
        <v>6</v>
      </c>
      <c r="C241" s="93" t="s">
        <v>1244</v>
      </c>
      <c r="D241" s="45" t="str">
        <f t="shared" si="36"/>
        <v>Stenius-Ayoade (2017)</v>
      </c>
      <c r="E241" s="93" t="s">
        <v>182</v>
      </c>
      <c r="F241" s="93" t="s">
        <v>882</v>
      </c>
      <c r="G241" s="93">
        <v>2017</v>
      </c>
      <c r="H241" s="93" t="s">
        <v>183</v>
      </c>
      <c r="I241" s="93">
        <v>14</v>
      </c>
      <c r="J241" s="93" t="s">
        <v>883</v>
      </c>
      <c r="K241" s="93" t="s">
        <v>95</v>
      </c>
      <c r="L241" s="93" t="s">
        <v>65</v>
      </c>
      <c r="M241" s="93" t="s">
        <v>66</v>
      </c>
      <c r="N241" s="93" t="s">
        <v>67</v>
      </c>
      <c r="O241" s="93" t="s">
        <v>184</v>
      </c>
      <c r="P241" s="93" t="s">
        <v>119</v>
      </c>
      <c r="Q241" s="93" t="s">
        <v>174</v>
      </c>
      <c r="R241" s="93" t="s">
        <v>900</v>
      </c>
      <c r="S241" s="93">
        <v>999</v>
      </c>
      <c r="T241" s="93" t="s">
        <v>102</v>
      </c>
      <c r="U241" s="93" t="s">
        <v>102</v>
      </c>
      <c r="V241" s="93" t="s">
        <v>185</v>
      </c>
      <c r="W241" s="93" t="s">
        <v>186</v>
      </c>
      <c r="X241" s="93" t="s">
        <v>177</v>
      </c>
      <c r="Y241" s="93" t="s">
        <v>177</v>
      </c>
      <c r="Z241" s="93" t="s">
        <v>187</v>
      </c>
      <c r="AA241" s="93" t="s">
        <v>106</v>
      </c>
      <c r="AB241" s="93" t="s">
        <v>106</v>
      </c>
      <c r="AC241" s="93" t="s">
        <v>1245</v>
      </c>
      <c r="AD241" s="93" t="s">
        <v>1055</v>
      </c>
      <c r="AE241" s="93">
        <v>1857</v>
      </c>
      <c r="AF241" s="93">
        <v>617</v>
      </c>
      <c r="AG241" s="93">
        <v>617</v>
      </c>
      <c r="AH241" s="93">
        <v>1240</v>
      </c>
      <c r="AI241" s="93">
        <v>1240</v>
      </c>
      <c r="AJ241" s="93" t="s">
        <v>906</v>
      </c>
      <c r="AK241" s="93">
        <v>1</v>
      </c>
      <c r="AL241" s="93">
        <v>100</v>
      </c>
      <c r="AM241" s="93" t="s">
        <v>1246</v>
      </c>
      <c r="AN241" s="93">
        <v>287</v>
      </c>
      <c r="AO241" s="93">
        <v>138</v>
      </c>
      <c r="AU241" s="93">
        <f t="shared" si="37"/>
        <v>0</v>
      </c>
      <c r="AV241" s="93" t="s">
        <v>58</v>
      </c>
      <c r="AW241" s="14" t="e">
        <f t="shared" si="38"/>
        <v>#DIV/0!</v>
      </c>
      <c r="AX241" s="14" t="e">
        <f t="shared" si="39"/>
        <v>#DIV/0!</v>
      </c>
      <c r="AY241" s="14" t="e">
        <f t="shared" si="40"/>
        <v>#DIV/0!</v>
      </c>
      <c r="AZ241" s="93" t="e">
        <f t="shared" si="41"/>
        <v>#DIV/0!</v>
      </c>
      <c r="BA241" s="93" t="s">
        <v>923</v>
      </c>
      <c r="BB241" s="93" t="s">
        <v>911</v>
      </c>
      <c r="BC241" s="93" t="s">
        <v>1247</v>
      </c>
      <c r="BD241" s="93" t="s">
        <v>1248</v>
      </c>
      <c r="BE241" s="93" t="s">
        <v>1574</v>
      </c>
      <c r="BG241" s="94" t="s">
        <v>1574</v>
      </c>
      <c r="BK241" s="93">
        <v>1</v>
      </c>
      <c r="CE241" s="100" t="s">
        <v>1249</v>
      </c>
      <c r="CF241" s="93">
        <v>1.98</v>
      </c>
      <c r="CG241" s="93">
        <v>1.27</v>
      </c>
      <c r="CH241" s="93">
        <v>3.1</v>
      </c>
      <c r="CW241" s="93" t="s">
        <v>81</v>
      </c>
      <c r="CX241" s="45" t="s">
        <v>82</v>
      </c>
      <c r="CY241" s="100" t="s">
        <v>1249</v>
      </c>
      <c r="CZ241" s="66">
        <v>1.98</v>
      </c>
      <c r="DA241" s="66">
        <v>1.27</v>
      </c>
      <c r="DB241" s="66">
        <v>3.1</v>
      </c>
      <c r="DC241" s="69" t="s">
        <v>84</v>
      </c>
      <c r="DD241" s="69" t="s">
        <v>1605</v>
      </c>
      <c r="DE241" s="52">
        <f t="shared" si="53"/>
        <v>1.6015330641721324</v>
      </c>
      <c r="DF241" s="52">
        <f t="shared" si="54"/>
        <v>1.1800597450069048</v>
      </c>
      <c r="DG241" s="52">
        <f t="shared" si="55"/>
        <v>2.1660246022278007</v>
      </c>
      <c r="DI241" s="66">
        <f t="shared" si="42"/>
        <v>0.42147331916522757</v>
      </c>
      <c r="DJ241" s="45">
        <f t="shared" si="43"/>
        <v>0.56449153805566832</v>
      </c>
      <c r="DK241" s="45">
        <f t="shared" si="44"/>
        <v>0.47096133560614523</v>
      </c>
      <c r="DL241" s="93">
        <f t="shared" si="45"/>
        <v>0.16556506855763298</v>
      </c>
      <c r="DM241" s="93">
        <f t="shared" si="46"/>
        <v>0.77289350688354552</v>
      </c>
    </row>
    <row r="242" spans="1:117" ht="21" customHeight="1" x14ac:dyDescent="0.35">
      <c r="A242" s="93">
        <v>89</v>
      </c>
      <c r="B242" s="93">
        <v>7</v>
      </c>
      <c r="C242" s="93" t="s">
        <v>1244</v>
      </c>
      <c r="D242" s="45" t="str">
        <f t="shared" si="36"/>
        <v>Stenius-Ayoade (2017)</v>
      </c>
      <c r="E242" s="93" t="s">
        <v>182</v>
      </c>
      <c r="F242" s="93" t="s">
        <v>882</v>
      </c>
      <c r="G242" s="93">
        <v>2017</v>
      </c>
      <c r="H242" s="93" t="s">
        <v>183</v>
      </c>
      <c r="I242" s="93">
        <v>14</v>
      </c>
      <c r="J242" s="93" t="s">
        <v>883</v>
      </c>
      <c r="K242" s="93" t="s">
        <v>95</v>
      </c>
      <c r="L242" s="93" t="s">
        <v>65</v>
      </c>
      <c r="M242" s="93" t="s">
        <v>66</v>
      </c>
      <c r="N242" s="93" t="s">
        <v>67</v>
      </c>
      <c r="O242" s="93" t="s">
        <v>184</v>
      </c>
      <c r="P242" s="93" t="s">
        <v>119</v>
      </c>
      <c r="Q242" s="93" t="s">
        <v>174</v>
      </c>
      <c r="R242" s="93" t="s">
        <v>900</v>
      </c>
      <c r="S242" s="93">
        <v>999</v>
      </c>
      <c r="T242" s="93" t="s">
        <v>102</v>
      </c>
      <c r="U242" s="93" t="s">
        <v>102</v>
      </c>
      <c r="V242" s="93" t="s">
        <v>185</v>
      </c>
      <c r="W242" s="93" t="s">
        <v>186</v>
      </c>
      <c r="X242" s="93" t="s">
        <v>177</v>
      </c>
      <c r="Y242" s="93" t="s">
        <v>177</v>
      </c>
      <c r="Z242" s="93" t="s">
        <v>187</v>
      </c>
      <c r="AA242" s="93" t="s">
        <v>106</v>
      </c>
      <c r="AB242" s="93" t="s">
        <v>106</v>
      </c>
      <c r="AC242" s="93" t="s">
        <v>1245</v>
      </c>
      <c r="AD242" s="93" t="s">
        <v>1055</v>
      </c>
      <c r="AE242" s="93">
        <v>1857</v>
      </c>
      <c r="AF242" s="93">
        <v>617</v>
      </c>
      <c r="AG242" s="93">
        <v>617</v>
      </c>
      <c r="AH242" s="93">
        <v>1240</v>
      </c>
      <c r="AI242" s="93">
        <v>1240</v>
      </c>
      <c r="AJ242" s="93" t="s">
        <v>906</v>
      </c>
      <c r="AK242" s="93">
        <v>1</v>
      </c>
      <c r="AL242" s="93">
        <v>100</v>
      </c>
      <c r="AM242" s="93" t="s">
        <v>1246</v>
      </c>
      <c r="AN242" s="93">
        <v>287</v>
      </c>
      <c r="AO242" s="93">
        <v>138</v>
      </c>
      <c r="AU242" s="93">
        <f t="shared" si="37"/>
        <v>0</v>
      </c>
      <c r="AV242" s="93" t="s">
        <v>58</v>
      </c>
      <c r="AW242" s="14" t="e">
        <f t="shared" si="38"/>
        <v>#DIV/0!</v>
      </c>
      <c r="AX242" s="14" t="e">
        <f t="shared" si="39"/>
        <v>#DIV/0!</v>
      </c>
      <c r="AY242" s="14" t="e">
        <f t="shared" si="40"/>
        <v>#DIV/0!</v>
      </c>
      <c r="AZ242" s="93" t="e">
        <f t="shared" si="41"/>
        <v>#DIV/0!</v>
      </c>
      <c r="BA242" s="93" t="s">
        <v>923</v>
      </c>
      <c r="BB242" s="93" t="s">
        <v>911</v>
      </c>
      <c r="BC242" s="93" t="s">
        <v>1247</v>
      </c>
      <c r="BD242" s="93" t="s">
        <v>1248</v>
      </c>
      <c r="BE242" s="93" t="s">
        <v>1624</v>
      </c>
      <c r="BG242" s="94" t="s">
        <v>1615</v>
      </c>
      <c r="BK242" s="93">
        <v>1</v>
      </c>
      <c r="CE242" s="100" t="s">
        <v>1249</v>
      </c>
      <c r="CF242" s="93">
        <v>5.73</v>
      </c>
      <c r="CG242" s="93">
        <v>3.11</v>
      </c>
      <c r="CH242" s="93">
        <v>10.54</v>
      </c>
      <c r="CW242" s="93" t="s">
        <v>81</v>
      </c>
      <c r="CX242" s="45" t="s">
        <v>82</v>
      </c>
      <c r="CY242" s="100" t="s">
        <v>1249</v>
      </c>
      <c r="CZ242" s="66">
        <v>5.73</v>
      </c>
      <c r="DA242" s="66">
        <v>3.11</v>
      </c>
      <c r="DB242" s="66">
        <v>10.54</v>
      </c>
      <c r="DC242" s="69" t="s">
        <v>84</v>
      </c>
      <c r="DD242" s="69" t="s">
        <v>1625</v>
      </c>
      <c r="DE242" s="52">
        <f t="shared" si="53"/>
        <v>3.2206580457052878</v>
      </c>
      <c r="DF242" s="52">
        <f t="shared" si="54"/>
        <v>2.1706574308368736</v>
      </c>
      <c r="DG242" s="52">
        <f t="shared" si="55"/>
        <v>4.6534820075534267</v>
      </c>
      <c r="DI242" s="66">
        <f t="shared" si="42"/>
        <v>1.0500006148684142</v>
      </c>
      <c r="DJ242" s="45">
        <f t="shared" si="43"/>
        <v>1.4328239618481389</v>
      </c>
      <c r="DK242" s="45">
        <f t="shared" si="44"/>
        <v>1.1695857006975194</v>
      </c>
      <c r="DL242" s="93">
        <f t="shared" si="45"/>
        <v>0.77503008518748495</v>
      </c>
      <c r="DM242" s="93">
        <f t="shared" si="46"/>
        <v>1.5376157582030228</v>
      </c>
    </row>
    <row r="243" spans="1:117" ht="21" customHeight="1" x14ac:dyDescent="0.35">
      <c r="A243" s="93">
        <v>89</v>
      </c>
      <c r="B243" s="93">
        <v>8</v>
      </c>
      <c r="C243" s="93" t="s">
        <v>1244</v>
      </c>
      <c r="D243" s="45" t="str">
        <f t="shared" si="36"/>
        <v>Stenius-Ayoade (2017)</v>
      </c>
      <c r="E243" s="93" t="s">
        <v>182</v>
      </c>
      <c r="F243" s="93" t="s">
        <v>882</v>
      </c>
      <c r="G243" s="93">
        <v>2017</v>
      </c>
      <c r="H243" s="93" t="s">
        <v>183</v>
      </c>
      <c r="I243" s="93">
        <v>14</v>
      </c>
      <c r="J243" s="93" t="s">
        <v>883</v>
      </c>
      <c r="K243" s="93" t="s">
        <v>95</v>
      </c>
      <c r="L243" s="93" t="s">
        <v>65</v>
      </c>
      <c r="M243" s="93" t="s">
        <v>66</v>
      </c>
      <c r="N243" s="93" t="s">
        <v>67</v>
      </c>
      <c r="O243" s="93" t="s">
        <v>184</v>
      </c>
      <c r="P243" s="93" t="s">
        <v>119</v>
      </c>
      <c r="Q243" s="93" t="s">
        <v>174</v>
      </c>
      <c r="R243" s="93" t="s">
        <v>900</v>
      </c>
      <c r="S243" s="93">
        <v>999</v>
      </c>
      <c r="T243" s="93" t="s">
        <v>102</v>
      </c>
      <c r="U243" s="93" t="s">
        <v>102</v>
      </c>
      <c r="V243" s="93" t="s">
        <v>185</v>
      </c>
      <c r="W243" s="93" t="s">
        <v>186</v>
      </c>
      <c r="X243" s="93" t="s">
        <v>177</v>
      </c>
      <c r="Y243" s="93" t="s">
        <v>177</v>
      </c>
      <c r="Z243" s="93" t="s">
        <v>187</v>
      </c>
      <c r="AA243" s="93" t="s">
        <v>106</v>
      </c>
      <c r="AB243" s="93" t="s">
        <v>106</v>
      </c>
      <c r="AC243" s="93" t="s">
        <v>1245</v>
      </c>
      <c r="AD243" s="93" t="s">
        <v>1055</v>
      </c>
      <c r="AE243" s="93">
        <v>1857</v>
      </c>
      <c r="AF243" s="93">
        <v>617</v>
      </c>
      <c r="AG243" s="93">
        <v>617</v>
      </c>
      <c r="AH243" s="93">
        <v>1240</v>
      </c>
      <c r="AI243" s="93">
        <v>1240</v>
      </c>
      <c r="AJ243" s="93" t="s">
        <v>906</v>
      </c>
      <c r="AK243" s="93">
        <v>1</v>
      </c>
      <c r="AL243" s="93">
        <v>100</v>
      </c>
      <c r="AM243" s="93" t="s">
        <v>1246</v>
      </c>
      <c r="AN243" s="93">
        <v>287</v>
      </c>
      <c r="AO243" s="93">
        <v>138</v>
      </c>
      <c r="AU243" s="93">
        <f t="shared" si="37"/>
        <v>0</v>
      </c>
      <c r="AV243" s="93" t="s">
        <v>58</v>
      </c>
      <c r="AW243" s="14" t="e">
        <f t="shared" si="38"/>
        <v>#DIV/0!</v>
      </c>
      <c r="AX243" s="14" t="e">
        <f t="shared" si="39"/>
        <v>#DIV/0!</v>
      </c>
      <c r="AY243" s="14" t="e">
        <f t="shared" si="40"/>
        <v>#DIV/0!</v>
      </c>
      <c r="AZ243" s="93" t="e">
        <f t="shared" si="41"/>
        <v>#DIV/0!</v>
      </c>
      <c r="BA243" s="93" t="s">
        <v>923</v>
      </c>
      <c r="BB243" s="93" t="s">
        <v>911</v>
      </c>
      <c r="BC243" s="93" t="s">
        <v>1247</v>
      </c>
      <c r="BD243" s="93" t="s">
        <v>1248</v>
      </c>
      <c r="BE243" s="93" t="s">
        <v>1626</v>
      </c>
      <c r="BG243" s="94" t="s">
        <v>1615</v>
      </c>
      <c r="BK243" s="93">
        <v>1</v>
      </c>
      <c r="CE243" s="100" t="s">
        <v>1249</v>
      </c>
      <c r="CF243" s="93">
        <v>2.41</v>
      </c>
      <c r="CG243" s="93">
        <v>0.7</v>
      </c>
      <c r="CH243" s="93">
        <v>7.88</v>
      </c>
      <c r="CW243" s="93" t="s">
        <v>81</v>
      </c>
      <c r="CX243" s="45" t="s">
        <v>82</v>
      </c>
      <c r="CY243" s="100" t="s">
        <v>1249</v>
      </c>
      <c r="CZ243" s="66">
        <v>2.41</v>
      </c>
      <c r="DA243" s="66">
        <v>0.7</v>
      </c>
      <c r="DB243" s="66">
        <v>7.88</v>
      </c>
      <c r="DC243" s="69" t="s">
        <v>84</v>
      </c>
      <c r="DD243" s="69" t="s">
        <v>1627</v>
      </c>
      <c r="DE243" s="52">
        <f t="shared" si="53"/>
        <v>1.8300495341392158</v>
      </c>
      <c r="DF243" s="52">
        <f t="shared" si="54"/>
        <v>0.78124461158574021</v>
      </c>
      <c r="DG243" s="52">
        <f t="shared" si="55"/>
        <v>3.9173805152195622</v>
      </c>
      <c r="DI243" s="66">
        <f t="shared" si="42"/>
        <v>1.0488049225534755</v>
      </c>
      <c r="DJ243" s="45">
        <f t="shared" si="43"/>
        <v>2.0873309810803464</v>
      </c>
      <c r="DK243" s="45">
        <f t="shared" si="44"/>
        <v>0.60434303432263936</v>
      </c>
      <c r="DL243" s="93">
        <f t="shared" si="45"/>
        <v>-0.24686697512556391</v>
      </c>
      <c r="DM243" s="93">
        <f t="shared" si="46"/>
        <v>1.3654231945198618</v>
      </c>
    </row>
    <row r="244" spans="1:117" ht="21" customHeight="1" x14ac:dyDescent="0.35">
      <c r="A244" s="93">
        <v>92</v>
      </c>
      <c r="B244" s="93">
        <v>2</v>
      </c>
      <c r="C244" s="93" t="s">
        <v>320</v>
      </c>
      <c r="D244" s="45" t="str">
        <f t="shared" si="36"/>
        <v>van Laere et al (2009)</v>
      </c>
      <c r="E244" s="93" t="s">
        <v>321</v>
      </c>
      <c r="F244" s="93" t="s">
        <v>882</v>
      </c>
      <c r="G244" s="93">
        <v>2009</v>
      </c>
      <c r="H244" s="93" t="s">
        <v>312</v>
      </c>
      <c r="I244" s="93">
        <v>6</v>
      </c>
      <c r="J244" s="93" t="s">
        <v>915</v>
      </c>
      <c r="K244" s="93" t="s">
        <v>95</v>
      </c>
      <c r="L244" s="93" t="s">
        <v>65</v>
      </c>
      <c r="M244" s="93" t="s">
        <v>66</v>
      </c>
      <c r="N244" s="93" t="s">
        <v>67</v>
      </c>
      <c r="O244" s="93" t="s">
        <v>322</v>
      </c>
      <c r="P244" s="93" t="s">
        <v>119</v>
      </c>
      <c r="Q244" s="93" t="s">
        <v>323</v>
      </c>
      <c r="R244" s="93" t="s">
        <v>155</v>
      </c>
      <c r="S244" s="93">
        <v>999</v>
      </c>
      <c r="T244" s="93" t="s">
        <v>102</v>
      </c>
      <c r="U244" s="93" t="s">
        <v>102</v>
      </c>
      <c r="V244" s="93" t="s">
        <v>324</v>
      </c>
      <c r="W244" s="93" t="s">
        <v>186</v>
      </c>
      <c r="X244" s="93" t="s">
        <v>966</v>
      </c>
      <c r="Y244" s="93" t="s">
        <v>177</v>
      </c>
      <c r="Z244" s="93" t="s">
        <v>325</v>
      </c>
      <c r="AA244" s="93" t="s">
        <v>106</v>
      </c>
      <c r="AB244" s="93" t="s">
        <v>106</v>
      </c>
      <c r="AC244" s="93" t="s">
        <v>967</v>
      </c>
      <c r="AD244" s="93" t="s">
        <v>968</v>
      </c>
      <c r="AE244" s="93">
        <v>629</v>
      </c>
      <c r="AF244" s="93">
        <v>629</v>
      </c>
      <c r="AG244" s="93" t="s">
        <v>969</v>
      </c>
      <c r="AH244" s="93" t="s">
        <v>970</v>
      </c>
      <c r="AI244" s="93" t="s">
        <v>971</v>
      </c>
      <c r="AJ244" s="93" t="s">
        <v>972</v>
      </c>
      <c r="AK244" s="93">
        <v>3</v>
      </c>
      <c r="AL244" s="93">
        <v>83</v>
      </c>
      <c r="AM244" s="93" t="s">
        <v>973</v>
      </c>
      <c r="AN244" s="93" t="s">
        <v>974</v>
      </c>
      <c r="AO244" s="93" t="s">
        <v>975</v>
      </c>
      <c r="AU244" s="93">
        <f t="shared" si="37"/>
        <v>0</v>
      </c>
      <c r="AV244" s="93" t="s">
        <v>91</v>
      </c>
      <c r="AW244" s="14" t="e">
        <f t="shared" si="38"/>
        <v>#DIV/0!</v>
      </c>
      <c r="AX244" s="14" t="e">
        <f t="shared" si="39"/>
        <v>#DIV/0!</v>
      </c>
      <c r="AY244" s="14" t="e">
        <f t="shared" si="40"/>
        <v>#DIV/0!</v>
      </c>
      <c r="AZ244" s="93" t="e">
        <f t="shared" si="41"/>
        <v>#DIV/0!</v>
      </c>
      <c r="BA244" s="93" t="s">
        <v>976</v>
      </c>
      <c r="BB244" s="93" t="s">
        <v>911</v>
      </c>
      <c r="BC244" s="93" t="s">
        <v>977</v>
      </c>
      <c r="BD244" s="93" t="s">
        <v>978</v>
      </c>
      <c r="BE244" s="93" t="s">
        <v>1304</v>
      </c>
      <c r="BF244" s="94" t="s">
        <v>1271</v>
      </c>
      <c r="BG244" s="94" t="s">
        <v>1272</v>
      </c>
      <c r="BK244" s="93">
        <v>1</v>
      </c>
      <c r="CE244" s="93" t="s">
        <v>178</v>
      </c>
      <c r="CF244" s="93">
        <v>2.1</v>
      </c>
      <c r="CG244" s="93">
        <v>1</v>
      </c>
      <c r="CH244" s="93">
        <v>4.5999999999999996</v>
      </c>
      <c r="CW244" s="93" t="s">
        <v>81</v>
      </c>
      <c r="CX244" s="45" t="s">
        <v>82</v>
      </c>
      <c r="CY244" s="93" t="s">
        <v>178</v>
      </c>
      <c r="CZ244" s="66">
        <v>2.1</v>
      </c>
      <c r="DA244" s="66">
        <v>1</v>
      </c>
      <c r="DB244" s="66">
        <v>4.5999999999999996</v>
      </c>
      <c r="DC244" s="69" t="s">
        <v>84</v>
      </c>
      <c r="DD244" s="69" t="s">
        <v>1305</v>
      </c>
      <c r="DE244" s="52">
        <f t="shared" si="53"/>
        <v>1.6670240587123641</v>
      </c>
      <c r="DF244" s="52">
        <f t="shared" si="54"/>
        <v>1</v>
      </c>
      <c r="DG244" s="52">
        <f t="shared" si="55"/>
        <v>2.8022687365030938</v>
      </c>
      <c r="DI244" s="66">
        <f t="shared" si="42"/>
        <v>0.66702405871236414</v>
      </c>
      <c r="DJ244" s="45">
        <f t="shared" si="43"/>
        <v>1.1352446777907297</v>
      </c>
      <c r="DK244" s="45">
        <f t="shared" si="44"/>
        <v>0.511040036005462</v>
      </c>
      <c r="DL244" s="93">
        <f t="shared" si="45"/>
        <v>0</v>
      </c>
      <c r="DM244" s="93">
        <f t="shared" si="46"/>
        <v>1.0304293521320951</v>
      </c>
    </row>
    <row r="245" spans="1:117" ht="21" customHeight="1" x14ac:dyDescent="0.35">
      <c r="A245" s="93">
        <v>92</v>
      </c>
      <c r="B245" s="93">
        <v>1</v>
      </c>
      <c r="C245" s="93" t="s">
        <v>320</v>
      </c>
      <c r="D245" s="45" t="str">
        <f t="shared" si="36"/>
        <v>van Laere et al (2009)</v>
      </c>
      <c r="E245" s="93" t="s">
        <v>321</v>
      </c>
      <c r="F245" s="93" t="s">
        <v>882</v>
      </c>
      <c r="G245" s="93">
        <v>2009</v>
      </c>
      <c r="H245" s="93" t="s">
        <v>312</v>
      </c>
      <c r="I245" s="93">
        <v>6</v>
      </c>
      <c r="J245" s="93" t="s">
        <v>915</v>
      </c>
      <c r="K245" s="93" t="s">
        <v>95</v>
      </c>
      <c r="L245" s="93" t="s">
        <v>65</v>
      </c>
      <c r="M245" s="93" t="s">
        <v>66</v>
      </c>
      <c r="N245" s="93" t="s">
        <v>67</v>
      </c>
      <c r="O245" s="93" t="s">
        <v>322</v>
      </c>
      <c r="P245" s="93" t="s">
        <v>119</v>
      </c>
      <c r="Q245" s="93" t="s">
        <v>323</v>
      </c>
      <c r="R245" s="93" t="s">
        <v>155</v>
      </c>
      <c r="S245" s="93">
        <v>999</v>
      </c>
      <c r="T245" s="93" t="s">
        <v>102</v>
      </c>
      <c r="U245" s="93" t="s">
        <v>102</v>
      </c>
      <c r="V245" s="93" t="s">
        <v>324</v>
      </c>
      <c r="W245" s="93" t="s">
        <v>186</v>
      </c>
      <c r="X245" s="93" t="s">
        <v>966</v>
      </c>
      <c r="Y245" s="93" t="s">
        <v>177</v>
      </c>
      <c r="Z245" s="93" t="s">
        <v>325</v>
      </c>
      <c r="AA245" s="93" t="s">
        <v>106</v>
      </c>
      <c r="AB245" s="93" t="s">
        <v>106</v>
      </c>
      <c r="AC245" s="93" t="s">
        <v>967</v>
      </c>
      <c r="AD245" s="93" t="s">
        <v>968</v>
      </c>
      <c r="AE245" s="93">
        <v>629</v>
      </c>
      <c r="AF245" s="93">
        <v>629</v>
      </c>
      <c r="AG245" s="93" t="s">
        <v>969</v>
      </c>
      <c r="AH245" s="93" t="s">
        <v>970</v>
      </c>
      <c r="AI245" s="93" t="s">
        <v>971</v>
      </c>
      <c r="AJ245" s="93" t="s">
        <v>972</v>
      </c>
      <c r="AK245" s="93">
        <v>3</v>
      </c>
      <c r="AL245" s="93">
        <v>83</v>
      </c>
      <c r="AM245" s="93" t="s">
        <v>973</v>
      </c>
      <c r="AN245" s="93" t="s">
        <v>974</v>
      </c>
      <c r="AO245" s="93" t="s">
        <v>975</v>
      </c>
      <c r="AU245" s="93">
        <f t="shared" si="37"/>
        <v>0</v>
      </c>
      <c r="AV245" s="93" t="s">
        <v>91</v>
      </c>
      <c r="AW245" s="14" t="e">
        <f t="shared" si="38"/>
        <v>#DIV/0!</v>
      </c>
      <c r="AX245" s="14" t="e">
        <f t="shared" si="39"/>
        <v>#DIV/0!</v>
      </c>
      <c r="AY245" s="14" t="e">
        <f t="shared" si="40"/>
        <v>#DIV/0!</v>
      </c>
      <c r="AZ245" s="93" t="e">
        <f t="shared" si="41"/>
        <v>#DIV/0!</v>
      </c>
      <c r="BA245" s="93" t="s">
        <v>976</v>
      </c>
      <c r="BB245" s="93" t="s">
        <v>911</v>
      </c>
      <c r="BC245" s="93" t="s">
        <v>977</v>
      </c>
      <c r="BD245" s="93" t="s">
        <v>978</v>
      </c>
      <c r="BE245" s="93" t="s">
        <v>979</v>
      </c>
      <c r="BF245" s="94" t="s">
        <v>897</v>
      </c>
      <c r="BG245" s="94" t="s">
        <v>1703</v>
      </c>
      <c r="BK245" s="93">
        <v>1</v>
      </c>
      <c r="CE245" s="93" t="s">
        <v>178</v>
      </c>
      <c r="CF245" s="93">
        <v>3.5</v>
      </c>
      <c r="CG245" s="93">
        <v>2.1</v>
      </c>
      <c r="CH245" s="93">
        <v>5.7</v>
      </c>
      <c r="CW245" s="93" t="s">
        <v>81</v>
      </c>
      <c r="CX245" s="45" t="s">
        <v>82</v>
      </c>
      <c r="CY245" s="93" t="s">
        <v>178</v>
      </c>
      <c r="CZ245" s="66">
        <v>3.5</v>
      </c>
      <c r="DA245" s="66">
        <v>2.1</v>
      </c>
      <c r="DB245" s="66">
        <v>5.7</v>
      </c>
      <c r="DC245" s="69" t="s">
        <v>84</v>
      </c>
      <c r="DD245" s="69" t="s">
        <v>88</v>
      </c>
      <c r="DE245" s="52">
        <f t="shared" si="53"/>
        <v>2.3467490789727461</v>
      </c>
      <c r="DF245" s="52">
        <f t="shared" si="54"/>
        <v>1.6670240587123641</v>
      </c>
      <c r="DG245" s="52">
        <f t="shared" si="55"/>
        <v>3.210087916639468</v>
      </c>
      <c r="DI245" s="66">
        <f t="shared" si="42"/>
        <v>0.67972502026038195</v>
      </c>
      <c r="DJ245" s="45">
        <f t="shared" si="43"/>
        <v>0.86333883766672193</v>
      </c>
      <c r="DK245" s="45">
        <f t="shared" si="44"/>
        <v>0.85303099976561947</v>
      </c>
      <c r="DL245" s="93">
        <f t="shared" si="45"/>
        <v>0.511040036005462</v>
      </c>
      <c r="DM245" s="93">
        <f t="shared" si="46"/>
        <v>1.1662983251280752</v>
      </c>
    </row>
    <row r="246" spans="1:117" ht="21" customHeight="1" x14ac:dyDescent="0.35">
      <c r="A246" s="93">
        <v>92</v>
      </c>
      <c r="B246" s="93">
        <v>3</v>
      </c>
      <c r="C246" s="93" t="s">
        <v>320</v>
      </c>
      <c r="D246" s="45" t="str">
        <f t="shared" si="36"/>
        <v>van Laere et al (2009)</v>
      </c>
      <c r="E246" s="93" t="s">
        <v>321</v>
      </c>
      <c r="F246" s="93" t="s">
        <v>882</v>
      </c>
      <c r="G246" s="93">
        <v>2009</v>
      </c>
      <c r="H246" s="93" t="s">
        <v>312</v>
      </c>
      <c r="I246" s="93">
        <v>6</v>
      </c>
      <c r="J246" s="93" t="s">
        <v>915</v>
      </c>
      <c r="K246" s="93" t="s">
        <v>95</v>
      </c>
      <c r="L246" s="93" t="s">
        <v>65</v>
      </c>
      <c r="M246" s="93" t="s">
        <v>66</v>
      </c>
      <c r="N246" s="93" t="s">
        <v>67</v>
      </c>
      <c r="O246" s="93" t="s">
        <v>322</v>
      </c>
      <c r="P246" s="93" t="s">
        <v>119</v>
      </c>
      <c r="Q246" s="93" t="s">
        <v>323</v>
      </c>
      <c r="R246" s="93" t="s">
        <v>155</v>
      </c>
      <c r="S246" s="93">
        <v>999</v>
      </c>
      <c r="T246" s="93" t="s">
        <v>102</v>
      </c>
      <c r="U246" s="93" t="s">
        <v>102</v>
      </c>
      <c r="V246" s="93" t="s">
        <v>324</v>
      </c>
      <c r="W246" s="93" t="s">
        <v>186</v>
      </c>
      <c r="X246" s="93" t="s">
        <v>966</v>
      </c>
      <c r="Y246" s="93" t="s">
        <v>177</v>
      </c>
      <c r="Z246" s="93" t="s">
        <v>325</v>
      </c>
      <c r="AA246" s="93" t="s">
        <v>106</v>
      </c>
      <c r="AB246" s="93" t="s">
        <v>106</v>
      </c>
      <c r="AC246" s="93" t="s">
        <v>967</v>
      </c>
      <c r="AD246" s="93" t="s">
        <v>968</v>
      </c>
      <c r="AE246" s="93">
        <v>629</v>
      </c>
      <c r="AF246" s="93">
        <v>629</v>
      </c>
      <c r="AG246" s="93" t="s">
        <v>969</v>
      </c>
      <c r="AH246" s="93" t="s">
        <v>970</v>
      </c>
      <c r="AI246" s="93" t="s">
        <v>971</v>
      </c>
      <c r="AJ246" s="93" t="s">
        <v>972</v>
      </c>
      <c r="AK246" s="93">
        <v>3</v>
      </c>
      <c r="AL246" s="93">
        <v>83</v>
      </c>
      <c r="AM246" s="93" t="s">
        <v>973</v>
      </c>
      <c r="AN246" s="93" t="s">
        <v>974</v>
      </c>
      <c r="AO246" s="93" t="s">
        <v>975</v>
      </c>
      <c r="AU246" s="93">
        <f t="shared" si="37"/>
        <v>0</v>
      </c>
      <c r="AV246" s="93" t="s">
        <v>91</v>
      </c>
      <c r="AW246" s="14" t="e">
        <f t="shared" si="38"/>
        <v>#DIV/0!</v>
      </c>
      <c r="AX246" s="14" t="e">
        <f t="shared" si="39"/>
        <v>#DIV/0!</v>
      </c>
      <c r="AY246" s="14" t="e">
        <f t="shared" si="40"/>
        <v>#DIV/0!</v>
      </c>
      <c r="AZ246" s="93" t="e">
        <f t="shared" si="41"/>
        <v>#DIV/0!</v>
      </c>
      <c r="BA246" s="93" t="s">
        <v>976</v>
      </c>
      <c r="BB246" s="93" t="s">
        <v>911</v>
      </c>
      <c r="BC246" s="93" t="s">
        <v>977</v>
      </c>
      <c r="BD246" s="93" t="s">
        <v>978</v>
      </c>
      <c r="BE246" s="93" t="s">
        <v>1563</v>
      </c>
      <c r="BF246" s="94" t="s">
        <v>1555</v>
      </c>
      <c r="BG246" s="94" t="s">
        <v>1701</v>
      </c>
      <c r="BK246" s="93">
        <v>1</v>
      </c>
      <c r="CE246" s="93" t="s">
        <v>178</v>
      </c>
      <c r="CF246" s="93">
        <v>2.2000000000000002</v>
      </c>
      <c r="CG246" s="93">
        <v>1.3</v>
      </c>
      <c r="CH246" s="93">
        <v>3.9</v>
      </c>
      <c r="CW246" s="93" t="s">
        <v>81</v>
      </c>
      <c r="CX246" s="45" t="s">
        <v>82</v>
      </c>
      <c r="CY246" s="93" t="s">
        <v>178</v>
      </c>
      <c r="CZ246" s="66">
        <v>2.2000000000000002</v>
      </c>
      <c r="DA246" s="66">
        <v>1.3</v>
      </c>
      <c r="DB246" s="66">
        <v>3.9</v>
      </c>
      <c r="DC246" s="69" t="s">
        <v>84</v>
      </c>
      <c r="DD246" s="69" t="s">
        <v>1564</v>
      </c>
      <c r="DE246" s="52">
        <f t="shared" si="53"/>
        <v>1.7205474267022658</v>
      </c>
      <c r="DF246" s="52">
        <f t="shared" si="54"/>
        <v>1.1992701292249968</v>
      </c>
      <c r="DG246" s="52">
        <f t="shared" si="55"/>
        <v>2.5188556063120568</v>
      </c>
      <c r="DI246" s="66">
        <f t="shared" si="42"/>
        <v>0.52127729747726903</v>
      </c>
      <c r="DJ246" s="45">
        <f t="shared" si="43"/>
        <v>0.79830817960979106</v>
      </c>
      <c r="DK246" s="45">
        <f t="shared" si="44"/>
        <v>0.54264251152630982</v>
      </c>
      <c r="DL246" s="93">
        <f t="shared" si="45"/>
        <v>0.18171314610386421</v>
      </c>
      <c r="DM246" s="93">
        <f t="shared" si="46"/>
        <v>0.9238046738982395</v>
      </c>
    </row>
    <row r="247" spans="1:117" ht="21" customHeight="1" x14ac:dyDescent="0.35">
      <c r="A247" s="93">
        <v>92</v>
      </c>
      <c r="B247" s="93">
        <v>4</v>
      </c>
      <c r="C247" s="93" t="s">
        <v>320</v>
      </c>
      <c r="D247" s="45" t="str">
        <f t="shared" si="36"/>
        <v>van Laere et al (2009)</v>
      </c>
      <c r="E247" s="93" t="s">
        <v>321</v>
      </c>
      <c r="F247" s="93" t="s">
        <v>882</v>
      </c>
      <c r="G247" s="93">
        <v>2009</v>
      </c>
      <c r="H247" s="93" t="s">
        <v>312</v>
      </c>
      <c r="I247" s="93">
        <v>6</v>
      </c>
      <c r="J247" s="93" t="s">
        <v>915</v>
      </c>
      <c r="K247" s="93" t="s">
        <v>95</v>
      </c>
      <c r="L247" s="93" t="s">
        <v>65</v>
      </c>
      <c r="M247" s="93" t="s">
        <v>66</v>
      </c>
      <c r="N247" s="93" t="s">
        <v>67</v>
      </c>
      <c r="O247" s="93" t="s">
        <v>322</v>
      </c>
      <c r="P247" s="93" t="s">
        <v>119</v>
      </c>
      <c r="Q247" s="93" t="s">
        <v>323</v>
      </c>
      <c r="R247" s="93" t="s">
        <v>155</v>
      </c>
      <c r="S247" s="93">
        <v>999</v>
      </c>
      <c r="T247" s="93" t="s">
        <v>102</v>
      </c>
      <c r="U247" s="93" t="s">
        <v>102</v>
      </c>
      <c r="V247" s="93" t="s">
        <v>324</v>
      </c>
      <c r="W247" s="93" t="s">
        <v>186</v>
      </c>
      <c r="X247" s="93" t="s">
        <v>966</v>
      </c>
      <c r="Y247" s="93" t="s">
        <v>177</v>
      </c>
      <c r="Z247" s="93" t="s">
        <v>325</v>
      </c>
      <c r="AA247" s="93" t="s">
        <v>106</v>
      </c>
      <c r="AB247" s="93" t="s">
        <v>106</v>
      </c>
      <c r="AC247" s="93" t="s">
        <v>967</v>
      </c>
      <c r="AD247" s="93" t="s">
        <v>968</v>
      </c>
      <c r="AE247" s="93">
        <v>629</v>
      </c>
      <c r="AF247" s="93">
        <v>629</v>
      </c>
      <c r="AG247" s="93" t="s">
        <v>969</v>
      </c>
      <c r="AH247" s="93" t="s">
        <v>970</v>
      </c>
      <c r="AI247" s="93" t="s">
        <v>971</v>
      </c>
      <c r="AJ247" s="93" t="s">
        <v>972</v>
      </c>
      <c r="AK247" s="93">
        <v>3</v>
      </c>
      <c r="AL247" s="93">
        <v>83</v>
      </c>
      <c r="AM247" s="93" t="s">
        <v>973</v>
      </c>
      <c r="AN247" s="93" t="s">
        <v>974</v>
      </c>
      <c r="AO247" s="93" t="s">
        <v>975</v>
      </c>
      <c r="AU247" s="93">
        <f t="shared" si="37"/>
        <v>0</v>
      </c>
      <c r="AV247" s="93" t="s">
        <v>91</v>
      </c>
      <c r="AW247" s="14" t="e">
        <f t="shared" si="38"/>
        <v>#DIV/0!</v>
      </c>
      <c r="AX247" s="14" t="e">
        <f t="shared" si="39"/>
        <v>#DIV/0!</v>
      </c>
      <c r="AY247" s="14" t="e">
        <f t="shared" si="40"/>
        <v>#DIV/0!</v>
      </c>
      <c r="AZ247" s="93" t="e">
        <f t="shared" si="41"/>
        <v>#DIV/0!</v>
      </c>
      <c r="BA247" s="93" t="s">
        <v>976</v>
      </c>
      <c r="BB247" s="93" t="s">
        <v>911</v>
      </c>
      <c r="BC247" s="93" t="s">
        <v>977</v>
      </c>
      <c r="BD247" s="93" t="s">
        <v>978</v>
      </c>
      <c r="BE247" s="93" t="s">
        <v>1561</v>
      </c>
      <c r="BF247" s="94" t="s">
        <v>1555</v>
      </c>
      <c r="BG247" s="94" t="s">
        <v>1701</v>
      </c>
      <c r="BK247" s="93">
        <v>1</v>
      </c>
      <c r="CE247" s="93" t="s">
        <v>178</v>
      </c>
      <c r="CF247" s="93">
        <v>1.6</v>
      </c>
      <c r="CG247" s="93">
        <v>1</v>
      </c>
      <c r="CH247" s="93">
        <v>2.6</v>
      </c>
      <c r="CW247" s="93" t="s">
        <v>81</v>
      </c>
      <c r="CX247" s="45" t="s">
        <v>82</v>
      </c>
      <c r="CY247" s="93" t="s">
        <v>178</v>
      </c>
      <c r="CZ247" s="66">
        <v>1.6</v>
      </c>
      <c r="DA247" s="66">
        <v>1</v>
      </c>
      <c r="DB247" s="66">
        <v>2.6</v>
      </c>
      <c r="DC247" s="69" t="s">
        <v>84</v>
      </c>
      <c r="DD247" s="69" t="s">
        <v>1565</v>
      </c>
      <c r="DE247" s="52">
        <f t="shared" si="53"/>
        <v>1.3839700082583661</v>
      </c>
      <c r="DF247" s="52">
        <f t="shared" si="54"/>
        <v>1</v>
      </c>
      <c r="DG247" s="52">
        <f t="shared" si="55"/>
        <v>1.9259977523298595</v>
      </c>
      <c r="DI247" s="66">
        <f t="shared" si="42"/>
        <v>0.38397000825836614</v>
      </c>
      <c r="DJ247" s="45">
        <f t="shared" si="43"/>
        <v>0.54202774407149334</v>
      </c>
      <c r="DK247" s="45">
        <f t="shared" si="44"/>
        <v>0.32495618662712228</v>
      </c>
      <c r="DL247" s="93">
        <f t="shared" si="45"/>
        <v>0</v>
      </c>
      <c r="DM247" s="93">
        <f t="shared" si="46"/>
        <v>0.65544414636064197</v>
      </c>
    </row>
    <row r="248" spans="1:117" ht="21" customHeight="1" x14ac:dyDescent="0.35">
      <c r="A248" s="93">
        <v>92</v>
      </c>
      <c r="B248" s="93">
        <v>5</v>
      </c>
      <c r="C248" s="93" t="s">
        <v>320</v>
      </c>
      <c r="D248" s="45" t="str">
        <f t="shared" si="36"/>
        <v>van Laere et al (2009)</v>
      </c>
      <c r="E248" s="93" t="s">
        <v>321</v>
      </c>
      <c r="F248" s="93" t="s">
        <v>882</v>
      </c>
      <c r="G248" s="93">
        <v>2009</v>
      </c>
      <c r="H248" s="93" t="s">
        <v>312</v>
      </c>
      <c r="I248" s="93">
        <v>6</v>
      </c>
      <c r="J248" s="93" t="s">
        <v>915</v>
      </c>
      <c r="K248" s="93" t="s">
        <v>95</v>
      </c>
      <c r="L248" s="93" t="s">
        <v>65</v>
      </c>
      <c r="M248" s="93" t="s">
        <v>66</v>
      </c>
      <c r="N248" s="93" t="s">
        <v>67</v>
      </c>
      <c r="O248" s="93" t="s">
        <v>322</v>
      </c>
      <c r="P248" s="93" t="s">
        <v>119</v>
      </c>
      <c r="Q248" s="93" t="s">
        <v>323</v>
      </c>
      <c r="R248" s="93" t="s">
        <v>155</v>
      </c>
      <c r="S248" s="93">
        <v>999</v>
      </c>
      <c r="T248" s="93" t="s">
        <v>102</v>
      </c>
      <c r="U248" s="93" t="s">
        <v>102</v>
      </c>
      <c r="V248" s="93" t="s">
        <v>324</v>
      </c>
      <c r="W248" s="93" t="s">
        <v>186</v>
      </c>
      <c r="X248" s="93" t="s">
        <v>966</v>
      </c>
      <c r="Y248" s="93" t="s">
        <v>177</v>
      </c>
      <c r="Z248" s="93" t="s">
        <v>325</v>
      </c>
      <c r="AA248" s="93" t="s">
        <v>106</v>
      </c>
      <c r="AB248" s="93" t="s">
        <v>106</v>
      </c>
      <c r="AC248" s="93" t="s">
        <v>967</v>
      </c>
      <c r="AD248" s="93" t="s">
        <v>968</v>
      </c>
      <c r="AE248" s="93">
        <v>629</v>
      </c>
      <c r="AF248" s="93">
        <v>629</v>
      </c>
      <c r="AG248" s="93" t="s">
        <v>969</v>
      </c>
      <c r="AH248" s="93" t="s">
        <v>970</v>
      </c>
      <c r="AI248" s="93" t="s">
        <v>971</v>
      </c>
      <c r="AJ248" s="93" t="s">
        <v>972</v>
      </c>
      <c r="AK248" s="93">
        <v>3</v>
      </c>
      <c r="AL248" s="93">
        <v>83</v>
      </c>
      <c r="AM248" s="93" t="s">
        <v>973</v>
      </c>
      <c r="AN248" s="93" t="s">
        <v>974</v>
      </c>
      <c r="AO248" s="93" t="s">
        <v>975</v>
      </c>
      <c r="AU248" s="93">
        <f t="shared" si="37"/>
        <v>0</v>
      </c>
      <c r="AV248" s="93" t="s">
        <v>91</v>
      </c>
      <c r="AW248" s="14" t="e">
        <f t="shared" si="38"/>
        <v>#DIV/0!</v>
      </c>
      <c r="AX248" s="14" t="e">
        <f t="shared" si="39"/>
        <v>#DIV/0!</v>
      </c>
      <c r="AY248" s="14" t="e">
        <f t="shared" si="40"/>
        <v>#DIV/0!</v>
      </c>
      <c r="AZ248" s="93" t="e">
        <f t="shared" si="41"/>
        <v>#DIV/0!</v>
      </c>
      <c r="BA248" s="93" t="s">
        <v>976</v>
      </c>
      <c r="BB248" s="93" t="s">
        <v>911</v>
      </c>
      <c r="BC248" s="93" t="s">
        <v>977</v>
      </c>
      <c r="BD248" s="93" t="s">
        <v>978</v>
      </c>
      <c r="BE248" s="93" t="s">
        <v>1606</v>
      </c>
      <c r="BG248" s="94" t="s">
        <v>1574</v>
      </c>
      <c r="BK248" s="93">
        <v>1</v>
      </c>
      <c r="CE248" s="93" t="s">
        <v>178</v>
      </c>
      <c r="CF248" s="93">
        <v>7.8</v>
      </c>
      <c r="CG248" s="93">
        <v>3.5</v>
      </c>
      <c r="CH248" s="93">
        <v>17.2</v>
      </c>
      <c r="CW248" s="93" t="s">
        <v>81</v>
      </c>
      <c r="CX248" s="45" t="s">
        <v>82</v>
      </c>
      <c r="CY248" s="93" t="s">
        <v>178</v>
      </c>
      <c r="CZ248" s="66">
        <v>7.8</v>
      </c>
      <c r="DA248" s="66">
        <v>3.5</v>
      </c>
      <c r="DB248" s="66">
        <v>17.2</v>
      </c>
      <c r="DC248" s="69" t="s">
        <v>84</v>
      </c>
      <c r="DD248" s="69" t="s">
        <v>1607</v>
      </c>
      <c r="DE248" s="52">
        <f t="shared" si="53"/>
        <v>3.893336001071352</v>
      </c>
      <c r="DF248" s="52">
        <f t="shared" si="54"/>
        <v>2.3467490789727461</v>
      </c>
      <c r="DG248" s="52">
        <f t="shared" si="55"/>
        <v>6.1305300036081478</v>
      </c>
      <c r="DI248" s="66">
        <f t="shared" si="42"/>
        <v>1.5465869220986059</v>
      </c>
      <c r="DJ248" s="45">
        <f t="shared" si="43"/>
        <v>2.2371940025367958</v>
      </c>
      <c r="DK248" s="45">
        <f t="shared" si="44"/>
        <v>1.3592663739384194</v>
      </c>
      <c r="DL248" s="93">
        <f t="shared" si="45"/>
        <v>0.85303099976561947</v>
      </c>
      <c r="DM248" s="93">
        <f t="shared" si="46"/>
        <v>1.8132812068318473</v>
      </c>
    </row>
    <row r="249" spans="1:117" ht="21" customHeight="1" x14ac:dyDescent="0.35">
      <c r="A249" s="93">
        <v>97</v>
      </c>
      <c r="B249" s="93">
        <v>1</v>
      </c>
      <c r="C249" s="93" t="s">
        <v>1184</v>
      </c>
      <c r="D249" s="45" t="str">
        <f t="shared" si="36"/>
        <v>Wang et al (2020)</v>
      </c>
      <c r="E249" s="93" t="s">
        <v>1185</v>
      </c>
      <c r="F249" s="93" t="s">
        <v>882</v>
      </c>
      <c r="G249" s="93">
        <v>2020</v>
      </c>
      <c r="H249" s="93" t="s">
        <v>365</v>
      </c>
      <c r="I249" s="93">
        <v>11</v>
      </c>
      <c r="J249" s="93" t="s">
        <v>915</v>
      </c>
      <c r="K249" s="93" t="s">
        <v>95</v>
      </c>
      <c r="L249" s="93" t="s">
        <v>65</v>
      </c>
      <c r="M249" s="93" t="s">
        <v>66</v>
      </c>
      <c r="N249" s="93" t="s">
        <v>67</v>
      </c>
      <c r="O249" s="93" t="s">
        <v>1186</v>
      </c>
      <c r="P249" s="93" t="s">
        <v>225</v>
      </c>
      <c r="Q249" s="93" t="s">
        <v>1187</v>
      </c>
      <c r="R249" s="93" t="s">
        <v>900</v>
      </c>
      <c r="S249" s="93">
        <v>999</v>
      </c>
      <c r="T249" s="93" t="s">
        <v>1188</v>
      </c>
      <c r="U249" s="93" t="s">
        <v>102</v>
      </c>
      <c r="V249" s="93" t="s">
        <v>1189</v>
      </c>
      <c r="W249" s="93" t="s">
        <v>122</v>
      </c>
      <c r="X249" s="93" t="s">
        <v>76</v>
      </c>
      <c r="Y249" s="93" t="s">
        <v>76</v>
      </c>
      <c r="Z249" s="93" t="s">
        <v>1190</v>
      </c>
      <c r="AA249" s="93" t="s">
        <v>747</v>
      </c>
      <c r="AB249" s="93" t="s">
        <v>106</v>
      </c>
      <c r="AC249" s="93" t="s">
        <v>1191</v>
      </c>
      <c r="AD249" s="93" t="s">
        <v>714</v>
      </c>
      <c r="AE249" s="93">
        <v>16490</v>
      </c>
      <c r="AF249" s="93">
        <v>372</v>
      </c>
      <c r="AG249" s="93" t="s">
        <v>1192</v>
      </c>
      <c r="AH249" s="93">
        <v>12750</v>
      </c>
      <c r="AI249" s="93" t="s">
        <v>1193</v>
      </c>
      <c r="AJ249" s="93" t="s">
        <v>1194</v>
      </c>
      <c r="AK249" s="93">
        <v>3</v>
      </c>
      <c r="AM249" s="93" t="s">
        <v>1195</v>
      </c>
      <c r="AN249" s="93" t="s">
        <v>1196</v>
      </c>
      <c r="AO249" s="93" t="s">
        <v>1197</v>
      </c>
      <c r="AQ249" s="93">
        <v>3</v>
      </c>
      <c r="AR249" s="93">
        <v>372</v>
      </c>
      <c r="AS249" s="93">
        <v>516</v>
      </c>
      <c r="AT249" s="93">
        <v>12750</v>
      </c>
      <c r="AU249" s="93">
        <f t="shared" si="37"/>
        <v>13122</v>
      </c>
      <c r="AV249" s="93" t="s">
        <v>113</v>
      </c>
      <c r="AW249" s="14">
        <f t="shared" si="38"/>
        <v>8.0645161290322578E-3</v>
      </c>
      <c r="AX249" s="14">
        <f t="shared" si="39"/>
        <v>4.0470588235294119E-2</v>
      </c>
      <c r="AY249" s="14">
        <f t="shared" si="40"/>
        <v>3.9551897576588932E-2</v>
      </c>
      <c r="AZ249" s="93">
        <f t="shared" si="41"/>
        <v>1</v>
      </c>
      <c r="BA249" s="93" t="s">
        <v>892</v>
      </c>
      <c r="BB249" s="93" t="s">
        <v>911</v>
      </c>
      <c r="BC249" s="93" t="s">
        <v>1198</v>
      </c>
      <c r="BD249" s="93" t="s">
        <v>1169</v>
      </c>
      <c r="BE249" s="93" t="s">
        <v>1169</v>
      </c>
      <c r="BF249" s="94" t="s">
        <v>225</v>
      </c>
      <c r="BG249" s="94" t="s">
        <v>1703</v>
      </c>
      <c r="BL249" s="93">
        <v>1</v>
      </c>
      <c r="BM249" s="93">
        <v>1</v>
      </c>
      <c r="CI249" s="4">
        <f>(AQ249/AR249)/(AS249/AT249)</f>
        <v>0.19926856714178542</v>
      </c>
      <c r="CJ249" s="4">
        <f>EXP((LN(CI249))-(1.96*(SQRT((1/AQ249)+(1/AS249)-(1/AR249)-(1/(AT249))))))</f>
        <v>6.43575562839762E-2</v>
      </c>
      <c r="CK249" s="4">
        <f>EXP((LN(CI249))+(1.96*(SQRT((1/AQ249)+(1/(AR249)-(1/AS249)-(1/AT249))))))</f>
        <v>0.61856340313131875</v>
      </c>
      <c r="CL249" s="95" t="s">
        <v>178</v>
      </c>
      <c r="CM249" s="95">
        <v>0.4</v>
      </c>
      <c r="CN249" s="95">
        <v>0</v>
      </c>
      <c r="CO249" s="95">
        <v>2.5</v>
      </c>
      <c r="CW249" s="93" t="s">
        <v>84</v>
      </c>
      <c r="CX249" s="45" t="s">
        <v>82</v>
      </c>
      <c r="CY249" s="93" t="s">
        <v>178</v>
      </c>
      <c r="CZ249" s="66">
        <v>0.4</v>
      </c>
      <c r="DA249" s="66">
        <v>5.0000000000000001E-3</v>
      </c>
      <c r="DB249" s="66">
        <v>2.5</v>
      </c>
      <c r="DC249" s="69" t="s">
        <v>84</v>
      </c>
      <c r="DD249" s="69" t="s">
        <v>82</v>
      </c>
      <c r="DE249" s="50">
        <v>0.4</v>
      </c>
      <c r="DF249" s="50">
        <v>5.0000000000000001E-3</v>
      </c>
      <c r="DG249" s="50">
        <v>2.5</v>
      </c>
      <c r="DI249" s="66">
        <f t="shared" si="42"/>
        <v>0.39500000000000002</v>
      </c>
      <c r="DJ249" s="45">
        <f t="shared" si="43"/>
        <v>2.1</v>
      </c>
      <c r="DK249" s="45">
        <f t="shared" si="44"/>
        <v>-0.916290731874155</v>
      </c>
      <c r="DL249" s="93">
        <f t="shared" si="45"/>
        <v>-5.2983173665480363</v>
      </c>
      <c r="DM249" s="93">
        <f t="shared" si="46"/>
        <v>0.91629073187415511</v>
      </c>
    </row>
    <row r="250" spans="1:117" ht="21" customHeight="1" x14ac:dyDescent="0.35">
      <c r="A250" s="93">
        <v>99</v>
      </c>
      <c r="B250" s="93">
        <v>1</v>
      </c>
      <c r="C250" s="93" t="s">
        <v>1140</v>
      </c>
      <c r="D250" s="45" t="str">
        <f t="shared" si="36"/>
        <v>Zagdyn et al (2017)</v>
      </c>
      <c r="E250" s="93" t="s">
        <v>1141</v>
      </c>
      <c r="F250" s="93" t="s">
        <v>882</v>
      </c>
      <c r="G250" s="93">
        <v>2017</v>
      </c>
      <c r="H250" s="93" t="s">
        <v>1105</v>
      </c>
      <c r="I250" s="93">
        <v>12</v>
      </c>
      <c r="J250" s="93" t="s">
        <v>883</v>
      </c>
      <c r="K250" s="93" t="s">
        <v>498</v>
      </c>
      <c r="L250" s="93" t="s">
        <v>65</v>
      </c>
      <c r="M250" s="93" t="s">
        <v>66</v>
      </c>
      <c r="N250" s="93" t="s">
        <v>67</v>
      </c>
      <c r="O250" s="93" t="s">
        <v>1142</v>
      </c>
      <c r="P250" s="93" t="s">
        <v>129</v>
      </c>
      <c r="Q250" s="93" t="s">
        <v>120</v>
      </c>
      <c r="R250" s="93" t="s">
        <v>101</v>
      </c>
      <c r="S250" s="93">
        <v>999</v>
      </c>
      <c r="T250" s="93" t="s">
        <v>102</v>
      </c>
      <c r="U250" s="93" t="s">
        <v>102</v>
      </c>
      <c r="V250" s="93" t="s">
        <v>120</v>
      </c>
      <c r="W250" s="93" t="s">
        <v>120</v>
      </c>
      <c r="X250" s="93" t="s">
        <v>76</v>
      </c>
      <c r="Y250" s="93" t="s">
        <v>76</v>
      </c>
      <c r="Z250" s="93" t="s">
        <v>1143</v>
      </c>
      <c r="AA250" s="93" t="s">
        <v>106</v>
      </c>
      <c r="AB250" s="93" t="s">
        <v>106</v>
      </c>
      <c r="AC250" s="93" t="s">
        <v>1144</v>
      </c>
      <c r="AE250" s="93">
        <v>2888</v>
      </c>
      <c r="AF250" s="93">
        <v>137</v>
      </c>
      <c r="AG250" s="93">
        <v>137</v>
      </c>
      <c r="AH250" s="93">
        <v>1570</v>
      </c>
      <c r="AI250" s="93">
        <v>1570</v>
      </c>
      <c r="AJ250" s="93" t="s">
        <v>1145</v>
      </c>
      <c r="AK250" s="93">
        <v>3</v>
      </c>
      <c r="AM250" s="93" t="s">
        <v>1146</v>
      </c>
      <c r="AN250" s="93" t="s">
        <v>1147</v>
      </c>
      <c r="AO250" s="93" t="s">
        <v>1148</v>
      </c>
      <c r="AQ250" s="93" t="s">
        <v>1149</v>
      </c>
      <c r="AR250" s="93" t="s">
        <v>1149</v>
      </c>
      <c r="AS250" s="93" t="s">
        <v>1149</v>
      </c>
      <c r="AT250" s="93" t="s">
        <v>1149</v>
      </c>
      <c r="AU250" s="93">
        <f t="shared" si="37"/>
        <v>0</v>
      </c>
      <c r="AV250" s="93" t="s">
        <v>58</v>
      </c>
      <c r="AW250" s="14" t="e">
        <f t="shared" si="38"/>
        <v>#VALUE!</v>
      </c>
      <c r="AX250" s="14" t="e">
        <f t="shared" si="39"/>
        <v>#VALUE!</v>
      </c>
      <c r="AY250" s="14" t="e">
        <f t="shared" si="40"/>
        <v>#DIV/0!</v>
      </c>
      <c r="AZ250" s="93" t="e">
        <f t="shared" si="41"/>
        <v>#DIV/0!</v>
      </c>
      <c r="BA250" s="93" t="s">
        <v>892</v>
      </c>
      <c r="BB250" s="93" t="s">
        <v>1150</v>
      </c>
      <c r="BC250" s="93" t="s">
        <v>1151</v>
      </c>
      <c r="BD250" s="93" t="s">
        <v>1100</v>
      </c>
      <c r="BE250" s="93" t="s">
        <v>1100</v>
      </c>
      <c r="BF250" s="94" t="s">
        <v>129</v>
      </c>
      <c r="BG250" s="94" t="s">
        <v>1703</v>
      </c>
      <c r="BI250" s="93">
        <v>1</v>
      </c>
      <c r="BT250" s="93" t="s">
        <v>1152</v>
      </c>
      <c r="BU250" s="93">
        <v>2.12</v>
      </c>
      <c r="BV250" s="93">
        <v>1.4</v>
      </c>
      <c r="BW250" s="93">
        <v>3.2</v>
      </c>
      <c r="BX250" s="93" t="s">
        <v>1152</v>
      </c>
      <c r="BY250" s="93">
        <v>2.12</v>
      </c>
      <c r="BZ250" s="93">
        <v>1.4</v>
      </c>
      <c r="CA250" s="93">
        <v>3.2</v>
      </c>
      <c r="CW250" s="93" t="s">
        <v>108</v>
      </c>
      <c r="CX250" s="45" t="s">
        <v>82</v>
      </c>
      <c r="CY250" s="93" t="s">
        <v>1152</v>
      </c>
      <c r="CZ250" s="66">
        <v>2.12</v>
      </c>
      <c r="DA250" s="66">
        <v>1.4</v>
      </c>
      <c r="DB250" s="66">
        <v>3.2</v>
      </c>
      <c r="DC250" s="45" t="s">
        <v>84</v>
      </c>
      <c r="DD250" s="45" t="s">
        <v>1086</v>
      </c>
      <c r="DE250" s="52">
        <f>SQRT(CZ250)</f>
        <v>1.4560219778561037</v>
      </c>
      <c r="DF250" s="52">
        <f>SQRT(DA250)</f>
        <v>1.1832159566199232</v>
      </c>
      <c r="DG250" s="52">
        <f>SQRT(DB250)</f>
        <v>1.7888543819998317</v>
      </c>
      <c r="DI250" s="66">
        <f t="shared" si="42"/>
        <v>0.27280602123618047</v>
      </c>
      <c r="DJ250" s="45">
        <f t="shared" si="43"/>
        <v>0.33283240414372806</v>
      </c>
      <c r="DK250" s="45">
        <f t="shared" si="44"/>
        <v>0.37570804434196053</v>
      </c>
      <c r="DL250" s="93">
        <f t="shared" si="45"/>
        <v>0.16823611831060645</v>
      </c>
      <c r="DM250" s="93">
        <f t="shared" si="46"/>
        <v>0.58157540490284043</v>
      </c>
    </row>
    <row r="251" spans="1:117" ht="21" customHeight="1" x14ac:dyDescent="0.35">
      <c r="A251" s="93">
        <v>100</v>
      </c>
      <c r="B251" s="93">
        <v>4</v>
      </c>
      <c r="C251" s="93" t="s">
        <v>112</v>
      </c>
      <c r="D251" s="45" t="str">
        <f t="shared" si="36"/>
        <v>Zagozdzon (2016)</v>
      </c>
      <c r="E251" s="93" t="s">
        <v>114</v>
      </c>
      <c r="F251" s="93" t="s">
        <v>882</v>
      </c>
      <c r="G251" s="93">
        <v>2016</v>
      </c>
      <c r="H251" s="93" t="s">
        <v>115</v>
      </c>
      <c r="I251" s="93">
        <v>10</v>
      </c>
      <c r="J251" s="93" t="s">
        <v>915</v>
      </c>
      <c r="K251" s="93" t="s">
        <v>95</v>
      </c>
      <c r="L251" s="93" t="s">
        <v>65</v>
      </c>
      <c r="M251" s="93" t="s">
        <v>96</v>
      </c>
      <c r="N251" s="93" t="s">
        <v>97</v>
      </c>
      <c r="O251" s="93" t="s">
        <v>118</v>
      </c>
      <c r="P251" s="93" t="s">
        <v>119</v>
      </c>
      <c r="Q251" s="93" t="s">
        <v>120</v>
      </c>
      <c r="R251" s="93" t="s">
        <v>101</v>
      </c>
      <c r="S251" s="93">
        <v>999</v>
      </c>
      <c r="T251" s="93" t="s">
        <v>121</v>
      </c>
      <c r="U251" s="93" t="s">
        <v>121</v>
      </c>
      <c r="V251" s="93" t="s">
        <v>122</v>
      </c>
      <c r="W251" s="93" t="s">
        <v>122</v>
      </c>
      <c r="X251" s="93" t="s">
        <v>76</v>
      </c>
      <c r="Y251" s="93" t="s">
        <v>76</v>
      </c>
      <c r="Z251" s="93" t="s">
        <v>123</v>
      </c>
      <c r="AA251" s="93" t="s">
        <v>79</v>
      </c>
      <c r="AB251" s="93" t="s">
        <v>79</v>
      </c>
      <c r="AC251" s="93" t="s">
        <v>1064</v>
      </c>
      <c r="AD251" s="93" t="s">
        <v>1065</v>
      </c>
      <c r="AE251" s="93">
        <v>47247</v>
      </c>
      <c r="AF251" s="93">
        <v>816</v>
      </c>
      <c r="AG251" s="93">
        <v>816</v>
      </c>
      <c r="AH251" s="93">
        <v>46431</v>
      </c>
      <c r="AI251" s="93">
        <v>46431</v>
      </c>
      <c r="AJ251" s="93" t="s">
        <v>1066</v>
      </c>
      <c r="AK251" s="93">
        <v>3</v>
      </c>
      <c r="AM251" s="93" t="s">
        <v>1067</v>
      </c>
      <c r="AN251" s="93">
        <v>23</v>
      </c>
      <c r="AO251" s="93">
        <v>957</v>
      </c>
      <c r="AQ251" s="93">
        <v>4</v>
      </c>
      <c r="AR251" s="93">
        <v>816</v>
      </c>
      <c r="AS251" s="93">
        <v>72</v>
      </c>
      <c r="AT251" s="93">
        <v>46431</v>
      </c>
      <c r="AU251" s="93">
        <f t="shared" si="37"/>
        <v>47247</v>
      </c>
      <c r="AV251" s="93" t="s">
        <v>113</v>
      </c>
      <c r="AW251" s="14">
        <f t="shared" si="38"/>
        <v>4.9019607843137254E-3</v>
      </c>
      <c r="AX251" s="14">
        <f t="shared" si="39"/>
        <v>1.5506881178522969E-3</v>
      </c>
      <c r="AY251" s="14">
        <f t="shared" si="40"/>
        <v>1.6085677397506719E-3</v>
      </c>
      <c r="AZ251" s="93">
        <f t="shared" si="41"/>
        <v>1</v>
      </c>
      <c r="BA251" s="93" t="s">
        <v>923</v>
      </c>
      <c r="BB251" s="93" t="s">
        <v>1068</v>
      </c>
      <c r="BC251" s="93" t="s">
        <v>911</v>
      </c>
      <c r="BD251" s="93" t="s">
        <v>1069</v>
      </c>
      <c r="BE251" s="93" t="s">
        <v>1474</v>
      </c>
      <c r="BF251" s="94" t="s">
        <v>1469</v>
      </c>
      <c r="BG251" s="94" t="s">
        <v>1700</v>
      </c>
      <c r="BL251" s="93">
        <v>1</v>
      </c>
      <c r="CI251" s="4">
        <f t="shared" ref="CI251:CI262" si="56">(AQ251/AR251)/(AS251/AT251)</f>
        <v>3.1611519607843137</v>
      </c>
      <c r="CJ251" s="4">
        <f t="shared" ref="CJ251:CJ262" si="57">EXP((LN(CI251))-(1.96*(SQRT((1/AQ251)+(1/AS251)-(1/AR251)-(1/(AT251))))))</f>
        <v>1.1577332748128386</v>
      </c>
      <c r="CK251" s="4">
        <f t="shared" ref="CK251:CK262" si="58">EXP((LN(CI251))+(1.96*(SQRT((1/AQ251)+(1/(AR251)-(1/AS251)-(1/AT251))))))</f>
        <v>8.2132638322611289</v>
      </c>
      <c r="CW251" s="93" t="s">
        <v>134</v>
      </c>
      <c r="CX251" s="93" t="s">
        <v>135</v>
      </c>
      <c r="CZ251" s="66">
        <v>3.1611519607843137</v>
      </c>
      <c r="DA251" s="66">
        <v>1.1577332748128386</v>
      </c>
      <c r="DB251" s="66">
        <v>8.2132638322611289</v>
      </c>
      <c r="DC251" s="69" t="s">
        <v>134</v>
      </c>
      <c r="DD251" s="69" t="s">
        <v>135</v>
      </c>
      <c r="DE251" s="50">
        <v>3.1611519607843137</v>
      </c>
      <c r="DF251" s="50">
        <v>1.1577332748128386</v>
      </c>
      <c r="DG251" s="50">
        <v>8.2132638322611289</v>
      </c>
      <c r="DI251" s="66">
        <f t="shared" si="42"/>
        <v>2.0034186859714751</v>
      </c>
      <c r="DJ251" s="45">
        <f t="shared" si="43"/>
        <v>5.0521118714768152</v>
      </c>
      <c r="DK251" s="45">
        <f t="shared" si="44"/>
        <v>1.1509365057205976</v>
      </c>
      <c r="DL251" s="93">
        <f t="shared" si="45"/>
        <v>0.14646401998876879</v>
      </c>
      <c r="DM251" s="93">
        <f t="shared" si="46"/>
        <v>2.1057503879802129</v>
      </c>
    </row>
    <row r="252" spans="1:117" ht="21" customHeight="1" x14ac:dyDescent="0.35">
      <c r="A252" s="93">
        <v>100</v>
      </c>
      <c r="B252" s="93">
        <v>1</v>
      </c>
      <c r="C252" s="93" t="s">
        <v>112</v>
      </c>
      <c r="D252" s="45" t="str">
        <f t="shared" si="36"/>
        <v>Zagozdzon (2016)</v>
      </c>
      <c r="E252" s="93" t="s">
        <v>114</v>
      </c>
      <c r="F252" s="93" t="s">
        <v>882</v>
      </c>
      <c r="G252" s="93">
        <v>2016</v>
      </c>
      <c r="H252" s="93" t="s">
        <v>115</v>
      </c>
      <c r="I252" s="93">
        <v>10</v>
      </c>
      <c r="J252" s="93" t="s">
        <v>915</v>
      </c>
      <c r="K252" s="93" t="s">
        <v>95</v>
      </c>
      <c r="L252" s="93" t="s">
        <v>65</v>
      </c>
      <c r="M252" s="93" t="s">
        <v>96</v>
      </c>
      <c r="N252" s="93" t="s">
        <v>97</v>
      </c>
      <c r="O252" s="93" t="s">
        <v>118</v>
      </c>
      <c r="P252" s="93" t="s">
        <v>119</v>
      </c>
      <c r="Q252" s="93" t="s">
        <v>120</v>
      </c>
      <c r="R252" s="93" t="s">
        <v>101</v>
      </c>
      <c r="S252" s="93">
        <v>999</v>
      </c>
      <c r="T252" s="93" t="s">
        <v>121</v>
      </c>
      <c r="U252" s="93" t="s">
        <v>121</v>
      </c>
      <c r="V252" s="93" t="s">
        <v>122</v>
      </c>
      <c r="W252" s="93" t="s">
        <v>122</v>
      </c>
      <c r="X252" s="93" t="s">
        <v>76</v>
      </c>
      <c r="Y252" s="93" t="s">
        <v>76</v>
      </c>
      <c r="Z252" s="93" t="s">
        <v>123</v>
      </c>
      <c r="AA252" s="93" t="s">
        <v>79</v>
      </c>
      <c r="AB252" s="93" t="s">
        <v>79</v>
      </c>
      <c r="AC252" s="93" t="s">
        <v>1064</v>
      </c>
      <c r="AD252" s="93" t="s">
        <v>1065</v>
      </c>
      <c r="AE252" s="93">
        <v>47247</v>
      </c>
      <c r="AF252" s="93">
        <v>816</v>
      </c>
      <c r="AG252" s="93">
        <v>816</v>
      </c>
      <c r="AH252" s="93">
        <v>46431</v>
      </c>
      <c r="AI252" s="93">
        <v>46431</v>
      </c>
      <c r="AJ252" s="93" t="s">
        <v>1066</v>
      </c>
      <c r="AK252" s="93">
        <v>3</v>
      </c>
      <c r="AM252" s="93" t="s">
        <v>1067</v>
      </c>
      <c r="AN252" s="93">
        <v>23</v>
      </c>
      <c r="AO252" s="93">
        <v>957</v>
      </c>
      <c r="AQ252" s="93">
        <v>7</v>
      </c>
      <c r="AR252" s="93">
        <v>816</v>
      </c>
      <c r="AS252" s="93">
        <v>215</v>
      </c>
      <c r="AT252" s="93">
        <v>46431</v>
      </c>
      <c r="AU252" s="93">
        <f t="shared" si="37"/>
        <v>47247</v>
      </c>
      <c r="AV252" s="93" t="s">
        <v>113</v>
      </c>
      <c r="AW252" s="14">
        <f t="shared" si="38"/>
        <v>8.5784313725490204E-3</v>
      </c>
      <c r="AX252" s="14">
        <f t="shared" si="39"/>
        <v>4.6305270185867204E-3</v>
      </c>
      <c r="AY252" s="14">
        <f t="shared" si="40"/>
        <v>4.6987110292717E-3</v>
      </c>
      <c r="AZ252" s="93">
        <f t="shared" si="41"/>
        <v>1</v>
      </c>
      <c r="BA252" s="93" t="s">
        <v>923</v>
      </c>
      <c r="BB252" s="93" t="s">
        <v>1068</v>
      </c>
      <c r="BC252" s="93" t="s">
        <v>911</v>
      </c>
      <c r="BD252" s="93" t="s">
        <v>1069</v>
      </c>
      <c r="BE252" s="93" t="s">
        <v>1243</v>
      </c>
      <c r="BF252" s="94" t="s">
        <v>1207</v>
      </c>
      <c r="BG252" s="94" t="s">
        <v>1697</v>
      </c>
      <c r="BL252" s="93">
        <v>1</v>
      </c>
      <c r="CI252" s="4">
        <f t="shared" si="56"/>
        <v>1.8525820793433652</v>
      </c>
      <c r="CJ252" s="4">
        <f t="shared" si="57"/>
        <v>0.87546125362291116</v>
      </c>
      <c r="CK252" s="4">
        <f t="shared" si="58"/>
        <v>3.8512513454322406</v>
      </c>
      <c r="CW252" s="93" t="s">
        <v>134</v>
      </c>
      <c r="CX252" s="93" t="s">
        <v>135</v>
      </c>
      <c r="CZ252" s="66">
        <v>1.8525820793433652</v>
      </c>
      <c r="DA252" s="66">
        <v>0.87546125362291116</v>
      </c>
      <c r="DB252" s="66">
        <v>3.8512513454322406</v>
      </c>
      <c r="DC252" s="69" t="s">
        <v>134</v>
      </c>
      <c r="DD252" s="69" t="s">
        <v>135</v>
      </c>
      <c r="DE252" s="50">
        <v>1.8525820793433652</v>
      </c>
      <c r="DF252" s="50">
        <v>0.87546125362291116</v>
      </c>
      <c r="DG252" s="50">
        <v>3.8512513454322406</v>
      </c>
      <c r="DI252" s="66">
        <f t="shared" si="42"/>
        <v>0.977120825720454</v>
      </c>
      <c r="DJ252" s="45">
        <f t="shared" si="43"/>
        <v>1.9986692660888754</v>
      </c>
      <c r="DK252" s="45">
        <f t="shared" si="44"/>
        <v>0.61658038454441277</v>
      </c>
      <c r="DL252" s="93">
        <f t="shared" si="45"/>
        <v>-0.13300438452007915</v>
      </c>
      <c r="DM252" s="93">
        <f t="shared" si="46"/>
        <v>1.3483981202781741</v>
      </c>
    </row>
    <row r="253" spans="1:117" ht="21" customHeight="1" x14ac:dyDescent="0.35">
      <c r="A253" s="93">
        <v>100</v>
      </c>
      <c r="B253" s="93">
        <v>9</v>
      </c>
      <c r="C253" s="93" t="s">
        <v>112</v>
      </c>
      <c r="D253" s="45" t="str">
        <f t="shared" si="36"/>
        <v>Zagozdzon (2016)</v>
      </c>
      <c r="E253" s="93" t="s">
        <v>114</v>
      </c>
      <c r="F253" s="93" t="s">
        <v>882</v>
      </c>
      <c r="G253" s="93">
        <v>2016</v>
      </c>
      <c r="H253" s="93" t="s">
        <v>115</v>
      </c>
      <c r="I253" s="93">
        <v>10</v>
      </c>
      <c r="J253" s="93" t="s">
        <v>915</v>
      </c>
      <c r="K253" s="93" t="s">
        <v>95</v>
      </c>
      <c r="L253" s="93" t="s">
        <v>65</v>
      </c>
      <c r="M253" s="93" t="s">
        <v>96</v>
      </c>
      <c r="N253" s="93" t="s">
        <v>97</v>
      </c>
      <c r="O253" s="93" t="s">
        <v>118</v>
      </c>
      <c r="P253" s="93" t="s">
        <v>119</v>
      </c>
      <c r="Q253" s="93" t="s">
        <v>120</v>
      </c>
      <c r="R253" s="93" t="s">
        <v>101</v>
      </c>
      <c r="S253" s="93">
        <v>999</v>
      </c>
      <c r="T253" s="93" t="s">
        <v>121</v>
      </c>
      <c r="U253" s="93" t="s">
        <v>121</v>
      </c>
      <c r="V253" s="93" t="s">
        <v>122</v>
      </c>
      <c r="W253" s="93" t="s">
        <v>122</v>
      </c>
      <c r="X253" s="93" t="s">
        <v>76</v>
      </c>
      <c r="Y253" s="93" t="s">
        <v>76</v>
      </c>
      <c r="Z253" s="93" t="s">
        <v>123</v>
      </c>
      <c r="AA253" s="93" t="s">
        <v>79</v>
      </c>
      <c r="AB253" s="93" t="s">
        <v>79</v>
      </c>
      <c r="AC253" s="93" t="s">
        <v>1064</v>
      </c>
      <c r="AD253" s="93" t="s">
        <v>1065</v>
      </c>
      <c r="AE253" s="93">
        <v>47247</v>
      </c>
      <c r="AF253" s="93">
        <v>816</v>
      </c>
      <c r="AG253" s="93">
        <v>816</v>
      </c>
      <c r="AH253" s="93">
        <v>46431</v>
      </c>
      <c r="AI253" s="93">
        <v>46431</v>
      </c>
      <c r="AJ253" s="93" t="s">
        <v>1066</v>
      </c>
      <c r="AK253" s="93">
        <v>3</v>
      </c>
      <c r="AM253" s="93" t="s">
        <v>1067</v>
      </c>
      <c r="AN253" s="93">
        <v>23</v>
      </c>
      <c r="AO253" s="93">
        <v>957</v>
      </c>
      <c r="AQ253" s="93">
        <v>0.5</v>
      </c>
      <c r="AR253" s="93">
        <v>816</v>
      </c>
      <c r="AS253" s="93">
        <v>6</v>
      </c>
      <c r="AT253" s="93">
        <v>46431</v>
      </c>
      <c r="AU253" s="93">
        <f t="shared" si="37"/>
        <v>47247</v>
      </c>
      <c r="AV253" s="93" t="s">
        <v>113</v>
      </c>
      <c r="AW253" s="14">
        <f t="shared" si="38"/>
        <v>6.1274509803921568E-4</v>
      </c>
      <c r="AX253" s="14">
        <f t="shared" si="39"/>
        <v>1.2922400982102474E-4</v>
      </c>
      <c r="AY253" s="14">
        <f t="shared" si="40"/>
        <v>1.375748724786759E-4</v>
      </c>
      <c r="AZ253" s="93">
        <f t="shared" si="41"/>
        <v>1</v>
      </c>
      <c r="BA253" s="93" t="s">
        <v>923</v>
      </c>
      <c r="BB253" s="93" t="s">
        <v>1068</v>
      </c>
      <c r="BC253" s="93" t="s">
        <v>911</v>
      </c>
      <c r="BD253" s="93" t="s">
        <v>1069</v>
      </c>
      <c r="BE253" s="93" t="s">
        <v>1566</v>
      </c>
      <c r="BF253" s="94" t="s">
        <v>1555</v>
      </c>
      <c r="BG253" s="94" t="s">
        <v>1701</v>
      </c>
      <c r="BL253" s="93">
        <v>1</v>
      </c>
      <c r="CI253" s="4">
        <f t="shared" si="56"/>
        <v>4.741727941176471</v>
      </c>
      <c r="CJ253" s="4">
        <f t="shared" si="57"/>
        <v>0.26505712635894396</v>
      </c>
      <c r="CK253" s="4">
        <f t="shared" si="58"/>
        <v>67.43238626424818</v>
      </c>
      <c r="CW253" s="93" t="s">
        <v>134</v>
      </c>
      <c r="CX253" s="93" t="s">
        <v>135</v>
      </c>
      <c r="CZ253" s="66">
        <v>4.741727941176471</v>
      </c>
      <c r="DA253" s="66">
        <v>0.26505712635894396</v>
      </c>
      <c r="DB253" s="66">
        <v>67.43238626424818</v>
      </c>
      <c r="DC253" s="69" t="s">
        <v>134</v>
      </c>
      <c r="DD253" s="69" t="s">
        <v>135</v>
      </c>
      <c r="DE253" s="50">
        <v>4.741727941176471</v>
      </c>
      <c r="DF253" s="50">
        <v>0.26505712635894396</v>
      </c>
      <c r="DG253" s="50">
        <v>67.43238626424818</v>
      </c>
      <c r="DI253" s="66">
        <f t="shared" si="42"/>
        <v>4.4766708148175267</v>
      </c>
      <c r="DJ253" s="45">
        <f t="shared" si="43"/>
        <v>62.690658323071709</v>
      </c>
      <c r="DK253" s="45">
        <f t="shared" si="44"/>
        <v>1.556401613828762</v>
      </c>
      <c r="DL253" s="93">
        <f t="shared" si="45"/>
        <v>-1.3278099050622136</v>
      </c>
      <c r="DM253" s="93">
        <f t="shared" si="46"/>
        <v>4.2111254108827163</v>
      </c>
    </row>
    <row r="254" spans="1:117" ht="21" customHeight="1" x14ac:dyDescent="0.35">
      <c r="A254" s="93">
        <v>100</v>
      </c>
      <c r="B254" s="93">
        <v>6</v>
      </c>
      <c r="C254" s="93" t="s">
        <v>112</v>
      </c>
      <c r="D254" s="45" t="str">
        <f t="shared" si="36"/>
        <v>Zagozdzon (2016)</v>
      </c>
      <c r="E254" s="93" t="s">
        <v>114</v>
      </c>
      <c r="F254" s="93" t="s">
        <v>882</v>
      </c>
      <c r="G254" s="93">
        <v>2016</v>
      </c>
      <c r="H254" s="93" t="s">
        <v>115</v>
      </c>
      <c r="I254" s="93">
        <v>10</v>
      </c>
      <c r="J254" s="93" t="s">
        <v>915</v>
      </c>
      <c r="K254" s="93" t="s">
        <v>95</v>
      </c>
      <c r="L254" s="93" t="s">
        <v>65</v>
      </c>
      <c r="M254" s="93" t="s">
        <v>96</v>
      </c>
      <c r="N254" s="93" t="s">
        <v>97</v>
      </c>
      <c r="O254" s="93" t="s">
        <v>118</v>
      </c>
      <c r="P254" s="93" t="s">
        <v>119</v>
      </c>
      <c r="Q254" s="93" t="s">
        <v>120</v>
      </c>
      <c r="R254" s="93" t="s">
        <v>101</v>
      </c>
      <c r="S254" s="93">
        <v>999</v>
      </c>
      <c r="T254" s="93" t="s">
        <v>121</v>
      </c>
      <c r="U254" s="93" t="s">
        <v>121</v>
      </c>
      <c r="V254" s="93" t="s">
        <v>122</v>
      </c>
      <c r="W254" s="93" t="s">
        <v>122</v>
      </c>
      <c r="X254" s="93" t="s">
        <v>76</v>
      </c>
      <c r="Y254" s="93" t="s">
        <v>76</v>
      </c>
      <c r="Z254" s="93" t="s">
        <v>123</v>
      </c>
      <c r="AA254" s="93" t="s">
        <v>79</v>
      </c>
      <c r="AB254" s="93" t="s">
        <v>79</v>
      </c>
      <c r="AC254" s="93" t="s">
        <v>1064</v>
      </c>
      <c r="AD254" s="93" t="s">
        <v>1065</v>
      </c>
      <c r="AE254" s="93">
        <v>47247</v>
      </c>
      <c r="AF254" s="93">
        <v>816</v>
      </c>
      <c r="AG254" s="93">
        <v>816</v>
      </c>
      <c r="AH254" s="93">
        <v>46431</v>
      </c>
      <c r="AI254" s="93">
        <v>46431</v>
      </c>
      <c r="AJ254" s="93" t="s">
        <v>1066</v>
      </c>
      <c r="AK254" s="93">
        <v>3</v>
      </c>
      <c r="AM254" s="93" t="s">
        <v>1067</v>
      </c>
      <c r="AN254" s="93">
        <v>23</v>
      </c>
      <c r="AO254" s="93">
        <v>957</v>
      </c>
      <c r="AQ254" s="93">
        <v>1</v>
      </c>
      <c r="AR254" s="93">
        <v>816</v>
      </c>
      <c r="AS254" s="93">
        <v>63</v>
      </c>
      <c r="AT254" s="93">
        <v>46431</v>
      </c>
      <c r="AU254" s="93">
        <f t="shared" si="37"/>
        <v>47247</v>
      </c>
      <c r="AV254" s="93" t="s">
        <v>113</v>
      </c>
      <c r="AW254" s="14">
        <f t="shared" si="38"/>
        <v>1.2254901960784314E-3</v>
      </c>
      <c r="AX254" s="14">
        <f t="shared" si="39"/>
        <v>1.3568521031207597E-3</v>
      </c>
      <c r="AY254" s="14">
        <f t="shared" si="40"/>
        <v>1.3545833597900395E-3</v>
      </c>
      <c r="AZ254" s="93">
        <f t="shared" si="41"/>
        <v>1</v>
      </c>
      <c r="BA254" s="93" t="s">
        <v>923</v>
      </c>
      <c r="BB254" s="93" t="s">
        <v>1068</v>
      </c>
      <c r="BC254" s="93" t="s">
        <v>911</v>
      </c>
      <c r="BD254" s="93" t="s">
        <v>1069</v>
      </c>
      <c r="BE254" s="93" t="s">
        <v>1449</v>
      </c>
      <c r="BF254" s="94" t="s">
        <v>1429</v>
      </c>
      <c r="BG254" s="94" t="s">
        <v>1361</v>
      </c>
      <c r="BL254" s="93">
        <v>1</v>
      </c>
      <c r="CI254" s="4">
        <f t="shared" si="56"/>
        <v>0.90318627450980393</v>
      </c>
      <c r="CJ254" s="4">
        <f t="shared" si="57"/>
        <v>0.12541740044603059</v>
      </c>
      <c r="CK254" s="4">
        <f t="shared" si="58"/>
        <v>6.3201613997883914</v>
      </c>
      <c r="CW254" s="93" t="s">
        <v>134</v>
      </c>
      <c r="CX254" s="93" t="s">
        <v>135</v>
      </c>
      <c r="CZ254" s="66">
        <v>0.90318627450980393</v>
      </c>
      <c r="DA254" s="66">
        <v>0.12541740044603059</v>
      </c>
      <c r="DB254" s="66">
        <v>6.3201613997883914</v>
      </c>
      <c r="DC254" s="69" t="s">
        <v>134</v>
      </c>
      <c r="DD254" s="69" t="s">
        <v>135</v>
      </c>
      <c r="DE254" s="50">
        <v>0.90318627450980393</v>
      </c>
      <c r="DF254" s="50">
        <v>0.12541740044603059</v>
      </c>
      <c r="DG254" s="50">
        <v>6.3201613997883914</v>
      </c>
      <c r="DI254" s="66">
        <f t="shared" si="42"/>
        <v>0.77776887406377337</v>
      </c>
      <c r="DJ254" s="45">
        <f t="shared" si="43"/>
        <v>5.4169751252785874</v>
      </c>
      <c r="DK254" s="45">
        <f t="shared" si="44"/>
        <v>-0.10182646277477039</v>
      </c>
      <c r="DL254" s="93">
        <f t="shared" si="45"/>
        <v>-2.0761079008718069</v>
      </c>
      <c r="DM254" s="93">
        <f t="shared" si="46"/>
        <v>1.8437447457738796</v>
      </c>
    </row>
    <row r="255" spans="1:117" ht="21" customHeight="1" x14ac:dyDescent="0.35">
      <c r="A255" s="93">
        <v>100</v>
      </c>
      <c r="B255" s="93">
        <v>8</v>
      </c>
      <c r="C255" s="93" t="s">
        <v>112</v>
      </c>
      <c r="D255" s="45" t="str">
        <f t="shared" si="36"/>
        <v>Zagozdzon (2016)</v>
      </c>
      <c r="E255" s="93" t="s">
        <v>114</v>
      </c>
      <c r="F255" s="93" t="s">
        <v>882</v>
      </c>
      <c r="G255" s="93">
        <v>2016</v>
      </c>
      <c r="H255" s="93" t="s">
        <v>115</v>
      </c>
      <c r="I255" s="93">
        <v>10</v>
      </c>
      <c r="J255" s="93" t="s">
        <v>915</v>
      </c>
      <c r="K255" s="93" t="s">
        <v>95</v>
      </c>
      <c r="L255" s="93" t="s">
        <v>65</v>
      </c>
      <c r="M255" s="93" t="s">
        <v>96</v>
      </c>
      <c r="N255" s="93" t="s">
        <v>97</v>
      </c>
      <c r="O255" s="93" t="s">
        <v>118</v>
      </c>
      <c r="P255" s="93" t="s">
        <v>119</v>
      </c>
      <c r="Q255" s="93" t="s">
        <v>120</v>
      </c>
      <c r="R255" s="93" t="s">
        <v>101</v>
      </c>
      <c r="S255" s="93">
        <v>999</v>
      </c>
      <c r="T255" s="93" t="s">
        <v>121</v>
      </c>
      <c r="U255" s="93" t="s">
        <v>121</v>
      </c>
      <c r="V255" s="93" t="s">
        <v>122</v>
      </c>
      <c r="W255" s="93" t="s">
        <v>122</v>
      </c>
      <c r="X255" s="93" t="s">
        <v>76</v>
      </c>
      <c r="Y255" s="93" t="s">
        <v>76</v>
      </c>
      <c r="Z255" s="93" t="s">
        <v>123</v>
      </c>
      <c r="AA255" s="93" t="s">
        <v>79</v>
      </c>
      <c r="AB255" s="93" t="s">
        <v>79</v>
      </c>
      <c r="AC255" s="93" t="s">
        <v>1064</v>
      </c>
      <c r="AD255" s="93" t="s">
        <v>1065</v>
      </c>
      <c r="AE255" s="93">
        <v>47247</v>
      </c>
      <c r="AF255" s="93">
        <v>816</v>
      </c>
      <c r="AG255" s="93">
        <v>816</v>
      </c>
      <c r="AH255" s="93">
        <v>46431</v>
      </c>
      <c r="AI255" s="93">
        <v>46431</v>
      </c>
      <c r="AJ255" s="93" t="s">
        <v>1066</v>
      </c>
      <c r="AK255" s="93">
        <v>3</v>
      </c>
      <c r="AM255" s="93" t="s">
        <v>1067</v>
      </c>
      <c r="AN255" s="93">
        <v>23</v>
      </c>
      <c r="AO255" s="93">
        <v>957</v>
      </c>
      <c r="AQ255" s="93">
        <v>0.5</v>
      </c>
      <c r="AR255" s="93">
        <v>816</v>
      </c>
      <c r="AS255" s="93">
        <v>14</v>
      </c>
      <c r="AT255" s="93">
        <v>46431</v>
      </c>
      <c r="AU255" s="93">
        <f t="shared" si="37"/>
        <v>47247</v>
      </c>
      <c r="AV255" s="93" t="s">
        <v>113</v>
      </c>
      <c r="AW255" s="14">
        <f t="shared" si="38"/>
        <v>6.1274509803921568E-4</v>
      </c>
      <c r="AX255" s="14">
        <f t="shared" si="39"/>
        <v>3.0152268958239106E-4</v>
      </c>
      <c r="AY255" s="14">
        <f t="shared" si="40"/>
        <v>3.0689779245243086E-4</v>
      </c>
      <c r="AZ255" s="93">
        <f t="shared" si="41"/>
        <v>1</v>
      </c>
      <c r="BA255" s="93" t="s">
        <v>923</v>
      </c>
      <c r="BB255" s="93" t="s">
        <v>1068</v>
      </c>
      <c r="BC255" s="93" t="s">
        <v>911</v>
      </c>
      <c r="BD255" s="93" t="s">
        <v>1069</v>
      </c>
      <c r="BE255" s="93" t="s">
        <v>1037</v>
      </c>
      <c r="BG255" s="94" t="s">
        <v>1703</v>
      </c>
      <c r="BL255" s="93">
        <v>1</v>
      </c>
      <c r="CI255" s="4">
        <f t="shared" si="56"/>
        <v>2.0321691176470589</v>
      </c>
      <c r="CJ255" s="4">
        <f t="shared" si="57"/>
        <v>0.12112056340807693</v>
      </c>
      <c r="CK255" s="4">
        <f t="shared" si="58"/>
        <v>30.934260398687577</v>
      </c>
      <c r="CW255" s="93" t="s">
        <v>134</v>
      </c>
      <c r="CX255" s="93" t="s">
        <v>135</v>
      </c>
      <c r="CZ255" s="66">
        <v>2.0321691176470589</v>
      </c>
      <c r="DA255" s="66">
        <v>0.12112056340807693</v>
      </c>
      <c r="DB255" s="66">
        <v>30.934260398687577</v>
      </c>
      <c r="DC255" s="69" t="s">
        <v>134</v>
      </c>
      <c r="DD255" s="69" t="s">
        <v>135</v>
      </c>
      <c r="DE255" s="50">
        <v>2.0321691176470589</v>
      </c>
      <c r="DF255" s="50">
        <v>0.12112056340807693</v>
      </c>
      <c r="DG255" s="50">
        <v>30.934260398687577</v>
      </c>
      <c r="DI255" s="66">
        <f t="shared" si="42"/>
        <v>1.9110485542389819</v>
      </c>
      <c r="DJ255" s="45">
        <f t="shared" si="43"/>
        <v>28.902091281040519</v>
      </c>
      <c r="DK255" s="45">
        <f t="shared" si="44"/>
        <v>0.7091037534415584</v>
      </c>
      <c r="DL255" s="93">
        <f t="shared" si="45"/>
        <v>-2.1109688376519271</v>
      </c>
      <c r="DM255" s="93">
        <f t="shared" si="46"/>
        <v>3.4318643204601189</v>
      </c>
    </row>
    <row r="256" spans="1:117" ht="21" customHeight="1" x14ac:dyDescent="0.35">
      <c r="A256" s="93">
        <v>100</v>
      </c>
      <c r="B256" s="93">
        <v>7</v>
      </c>
      <c r="C256" s="93" t="s">
        <v>112</v>
      </c>
      <c r="D256" s="45" t="str">
        <f t="shared" si="36"/>
        <v>Zagozdzon (2016)</v>
      </c>
      <c r="E256" s="93" t="s">
        <v>114</v>
      </c>
      <c r="F256" s="93" t="s">
        <v>882</v>
      </c>
      <c r="G256" s="93">
        <v>2016</v>
      </c>
      <c r="H256" s="93" t="s">
        <v>115</v>
      </c>
      <c r="I256" s="93">
        <v>10</v>
      </c>
      <c r="J256" s="93" t="s">
        <v>915</v>
      </c>
      <c r="K256" s="93" t="s">
        <v>95</v>
      </c>
      <c r="L256" s="93" t="s">
        <v>65</v>
      </c>
      <c r="M256" s="93" t="s">
        <v>96</v>
      </c>
      <c r="N256" s="93" t="s">
        <v>97</v>
      </c>
      <c r="O256" s="93" t="s">
        <v>118</v>
      </c>
      <c r="P256" s="93" t="s">
        <v>119</v>
      </c>
      <c r="Q256" s="93" t="s">
        <v>120</v>
      </c>
      <c r="R256" s="93" t="s">
        <v>101</v>
      </c>
      <c r="S256" s="93">
        <v>999</v>
      </c>
      <c r="T256" s="93" t="s">
        <v>121</v>
      </c>
      <c r="U256" s="93" t="s">
        <v>121</v>
      </c>
      <c r="V256" s="93" t="s">
        <v>122</v>
      </c>
      <c r="W256" s="93" t="s">
        <v>122</v>
      </c>
      <c r="X256" s="93" t="s">
        <v>76</v>
      </c>
      <c r="Y256" s="93" t="s">
        <v>76</v>
      </c>
      <c r="Z256" s="93" t="s">
        <v>123</v>
      </c>
      <c r="AA256" s="93" t="s">
        <v>79</v>
      </c>
      <c r="AB256" s="93" t="s">
        <v>79</v>
      </c>
      <c r="AC256" s="93" t="s">
        <v>1064</v>
      </c>
      <c r="AD256" s="93" t="s">
        <v>1065</v>
      </c>
      <c r="AE256" s="93">
        <v>47247</v>
      </c>
      <c r="AF256" s="93">
        <v>816</v>
      </c>
      <c r="AG256" s="93">
        <v>816</v>
      </c>
      <c r="AH256" s="93">
        <v>46431</v>
      </c>
      <c r="AI256" s="93">
        <v>46431</v>
      </c>
      <c r="AJ256" s="93" t="s">
        <v>1066</v>
      </c>
      <c r="AK256" s="93">
        <v>3</v>
      </c>
      <c r="AM256" s="93" t="s">
        <v>1067</v>
      </c>
      <c r="AN256" s="93">
        <v>23</v>
      </c>
      <c r="AO256" s="93">
        <v>957</v>
      </c>
      <c r="AQ256" s="93">
        <v>1</v>
      </c>
      <c r="AR256" s="93">
        <v>816</v>
      </c>
      <c r="AS256" s="93">
        <v>68</v>
      </c>
      <c r="AT256" s="93">
        <v>46431</v>
      </c>
      <c r="AU256" s="93">
        <f t="shared" si="37"/>
        <v>47247</v>
      </c>
      <c r="AV256" s="93" t="s">
        <v>113</v>
      </c>
      <c r="AW256" s="14">
        <f t="shared" si="38"/>
        <v>1.2254901960784314E-3</v>
      </c>
      <c r="AX256" s="14">
        <f t="shared" si="39"/>
        <v>1.4645387779716138E-3</v>
      </c>
      <c r="AY256" s="14">
        <f t="shared" si="40"/>
        <v>1.4604101847736364E-3</v>
      </c>
      <c r="AZ256" s="93">
        <f t="shared" si="41"/>
        <v>1</v>
      </c>
      <c r="BA256" s="93" t="s">
        <v>923</v>
      </c>
      <c r="BB256" s="93" t="s">
        <v>1068</v>
      </c>
      <c r="BC256" s="93" t="s">
        <v>911</v>
      </c>
      <c r="BD256" s="93" t="s">
        <v>1069</v>
      </c>
      <c r="BE256" s="93" t="s">
        <v>1320</v>
      </c>
      <c r="BG256" s="94" t="s">
        <v>1272</v>
      </c>
      <c r="BL256" s="93">
        <v>1</v>
      </c>
      <c r="CI256" s="4">
        <f t="shared" si="56"/>
        <v>0.83677551903114189</v>
      </c>
      <c r="CJ256" s="4">
        <f t="shared" si="57"/>
        <v>0.11632758771286524</v>
      </c>
      <c r="CK256" s="4">
        <f t="shared" si="58"/>
        <v>5.8621926117277523</v>
      </c>
      <c r="CW256" s="93" t="s">
        <v>134</v>
      </c>
      <c r="CX256" s="93" t="s">
        <v>135</v>
      </c>
      <c r="CZ256" s="66">
        <v>0.83677551903114189</v>
      </c>
      <c r="DA256" s="66">
        <v>0.11632758771286524</v>
      </c>
      <c r="DB256" s="66">
        <v>5.8621926117277523</v>
      </c>
      <c r="DC256" s="69" t="s">
        <v>134</v>
      </c>
      <c r="DD256" s="69" t="s">
        <v>135</v>
      </c>
      <c r="DE256" s="50">
        <v>0.83677551903114189</v>
      </c>
      <c r="DF256" s="50">
        <v>0.11632758771286524</v>
      </c>
      <c r="DG256" s="50">
        <v>5.8621926117277523</v>
      </c>
      <c r="DI256" s="66">
        <f t="shared" si="42"/>
        <v>0.72044793131827667</v>
      </c>
      <c r="DJ256" s="45">
        <f t="shared" si="43"/>
        <v>5.0254170926966104</v>
      </c>
      <c r="DK256" s="45">
        <f t="shared" si="44"/>
        <v>-0.17819944155934439</v>
      </c>
      <c r="DL256" s="93">
        <f t="shared" si="45"/>
        <v>-2.151345035955202</v>
      </c>
      <c r="DM256" s="93">
        <f t="shared" si="46"/>
        <v>1.7685236994301941</v>
      </c>
    </row>
    <row r="257" spans="1:117" ht="21" customHeight="1" x14ac:dyDescent="0.35">
      <c r="A257" s="93">
        <v>100</v>
      </c>
      <c r="B257" s="93">
        <v>2</v>
      </c>
      <c r="C257" s="93" t="s">
        <v>112</v>
      </c>
      <c r="D257" s="45" t="str">
        <f t="shared" si="36"/>
        <v>Zagozdzon (2016)</v>
      </c>
      <c r="E257" s="93" t="s">
        <v>114</v>
      </c>
      <c r="F257" s="93" t="s">
        <v>882</v>
      </c>
      <c r="G257" s="93">
        <v>2016</v>
      </c>
      <c r="H257" s="93" t="s">
        <v>115</v>
      </c>
      <c r="I257" s="93">
        <v>10</v>
      </c>
      <c r="J257" s="93" t="s">
        <v>915</v>
      </c>
      <c r="K257" s="93" t="s">
        <v>95</v>
      </c>
      <c r="L257" s="93" t="s">
        <v>65</v>
      </c>
      <c r="M257" s="93" t="s">
        <v>96</v>
      </c>
      <c r="N257" s="93" t="s">
        <v>97</v>
      </c>
      <c r="O257" s="93" t="s">
        <v>118</v>
      </c>
      <c r="P257" s="93" t="s">
        <v>119</v>
      </c>
      <c r="Q257" s="93" t="s">
        <v>120</v>
      </c>
      <c r="R257" s="93" t="s">
        <v>101</v>
      </c>
      <c r="S257" s="93">
        <v>999</v>
      </c>
      <c r="T257" s="93" t="s">
        <v>121</v>
      </c>
      <c r="U257" s="93" t="s">
        <v>121</v>
      </c>
      <c r="V257" s="93" t="s">
        <v>122</v>
      </c>
      <c r="W257" s="93" t="s">
        <v>122</v>
      </c>
      <c r="X257" s="93" t="s">
        <v>76</v>
      </c>
      <c r="Y257" s="93" t="s">
        <v>76</v>
      </c>
      <c r="Z257" s="93" t="s">
        <v>123</v>
      </c>
      <c r="AA257" s="93" t="s">
        <v>79</v>
      </c>
      <c r="AB257" s="93" t="s">
        <v>79</v>
      </c>
      <c r="AC257" s="93" t="s">
        <v>1064</v>
      </c>
      <c r="AD257" s="93" t="s">
        <v>1065</v>
      </c>
      <c r="AE257" s="93">
        <v>47247</v>
      </c>
      <c r="AF257" s="93">
        <v>816</v>
      </c>
      <c r="AG257" s="93">
        <v>816</v>
      </c>
      <c r="AH257" s="93">
        <v>46431</v>
      </c>
      <c r="AI257" s="93">
        <v>46431</v>
      </c>
      <c r="AJ257" s="93" t="s">
        <v>1066</v>
      </c>
      <c r="AK257" s="93">
        <v>3</v>
      </c>
      <c r="AM257" s="93" t="s">
        <v>1067</v>
      </c>
      <c r="AN257" s="93">
        <v>23</v>
      </c>
      <c r="AO257" s="93">
        <v>957</v>
      </c>
      <c r="AQ257" s="93">
        <v>0.5</v>
      </c>
      <c r="AR257" s="93">
        <v>816</v>
      </c>
      <c r="AS257" s="93">
        <v>10</v>
      </c>
      <c r="AT257" s="93">
        <v>46431</v>
      </c>
      <c r="AU257" s="93">
        <f t="shared" si="37"/>
        <v>47247</v>
      </c>
      <c r="AV257" s="93" t="s">
        <v>113</v>
      </c>
      <c r="AW257" s="14">
        <f t="shared" si="38"/>
        <v>6.1274509803921568E-4</v>
      </c>
      <c r="AX257" s="14">
        <f t="shared" si="39"/>
        <v>2.153733497017079E-4</v>
      </c>
      <c r="AY257" s="14">
        <f t="shared" si="40"/>
        <v>2.2223633246555336E-4</v>
      </c>
      <c r="AZ257" s="93">
        <f t="shared" si="41"/>
        <v>1</v>
      </c>
      <c r="BA257" s="93" t="s">
        <v>923</v>
      </c>
      <c r="BB257" s="93" t="s">
        <v>1068</v>
      </c>
      <c r="BC257" s="93" t="s">
        <v>911</v>
      </c>
      <c r="BD257" s="93" t="s">
        <v>1069</v>
      </c>
      <c r="BE257" s="93" t="s">
        <v>1329</v>
      </c>
      <c r="BG257" s="94" t="s">
        <v>1698</v>
      </c>
      <c r="BL257" s="93">
        <v>1</v>
      </c>
      <c r="CI257" s="4">
        <f t="shared" si="56"/>
        <v>2.8450367647058825</v>
      </c>
      <c r="CJ257" s="4">
        <f t="shared" si="57"/>
        <v>0.16631188854031465</v>
      </c>
      <c r="CK257" s="4">
        <f t="shared" si="58"/>
        <v>42.440596990449734</v>
      </c>
      <c r="CW257" s="93" t="s">
        <v>134</v>
      </c>
      <c r="CX257" s="93" t="s">
        <v>135</v>
      </c>
      <c r="CZ257" s="66">
        <v>2.8450367647058825</v>
      </c>
      <c r="DA257" s="66">
        <v>0.16631188854031465</v>
      </c>
      <c r="DB257" s="66">
        <v>42.440596990449734</v>
      </c>
      <c r="DC257" s="69" t="s">
        <v>134</v>
      </c>
      <c r="DD257" s="69" t="s">
        <v>135</v>
      </c>
      <c r="DE257" s="50">
        <v>2.8450367647058825</v>
      </c>
      <c r="DF257" s="50">
        <v>0.16631188854031465</v>
      </c>
      <c r="DG257" s="50">
        <v>42.440596990449734</v>
      </c>
      <c r="DI257" s="66">
        <f t="shared" si="42"/>
        <v>2.678724876165568</v>
      </c>
      <c r="DJ257" s="45">
        <f t="shared" si="43"/>
        <v>39.595560225743853</v>
      </c>
      <c r="DK257" s="45">
        <f t="shared" si="44"/>
        <v>1.0455759900627712</v>
      </c>
      <c r="DL257" s="93">
        <f t="shared" si="45"/>
        <v>-1.7938904068218129</v>
      </c>
      <c r="DM257" s="93">
        <f t="shared" si="46"/>
        <v>3.7481053803398194</v>
      </c>
    </row>
    <row r="258" spans="1:117" ht="21" customHeight="1" x14ac:dyDescent="0.35">
      <c r="A258" s="93">
        <v>100</v>
      </c>
      <c r="B258" s="93">
        <v>3</v>
      </c>
      <c r="C258" s="93" t="s">
        <v>112</v>
      </c>
      <c r="D258" s="45" t="str">
        <f t="shared" ref="D258:D321" si="59">CONCATENATE(C258," ","(",G258,")")</f>
        <v>Zagozdzon (2016)</v>
      </c>
      <c r="E258" s="93" t="s">
        <v>114</v>
      </c>
      <c r="F258" s="93" t="s">
        <v>882</v>
      </c>
      <c r="G258" s="93">
        <v>2016</v>
      </c>
      <c r="H258" s="93" t="s">
        <v>115</v>
      </c>
      <c r="I258" s="93">
        <v>10</v>
      </c>
      <c r="J258" s="93" t="s">
        <v>915</v>
      </c>
      <c r="K258" s="93" t="s">
        <v>95</v>
      </c>
      <c r="L258" s="93" t="s">
        <v>65</v>
      </c>
      <c r="M258" s="93" t="s">
        <v>96</v>
      </c>
      <c r="N258" s="93" t="s">
        <v>97</v>
      </c>
      <c r="O258" s="93" t="s">
        <v>118</v>
      </c>
      <c r="P258" s="93" t="s">
        <v>119</v>
      </c>
      <c r="Q258" s="93" t="s">
        <v>120</v>
      </c>
      <c r="R258" s="93" t="s">
        <v>101</v>
      </c>
      <c r="S258" s="93">
        <v>999</v>
      </c>
      <c r="T258" s="93" t="s">
        <v>121</v>
      </c>
      <c r="U258" s="93" t="s">
        <v>121</v>
      </c>
      <c r="V258" s="93" t="s">
        <v>122</v>
      </c>
      <c r="W258" s="93" t="s">
        <v>122</v>
      </c>
      <c r="X258" s="93" t="s">
        <v>76</v>
      </c>
      <c r="Y258" s="93" t="s">
        <v>76</v>
      </c>
      <c r="Z258" s="93" t="s">
        <v>123</v>
      </c>
      <c r="AA258" s="93" t="s">
        <v>79</v>
      </c>
      <c r="AB258" s="93" t="s">
        <v>79</v>
      </c>
      <c r="AC258" s="93" t="s">
        <v>1064</v>
      </c>
      <c r="AD258" s="93" t="s">
        <v>1065</v>
      </c>
      <c r="AE258" s="93">
        <v>47247</v>
      </c>
      <c r="AF258" s="93">
        <v>816</v>
      </c>
      <c r="AG258" s="93">
        <v>816</v>
      </c>
      <c r="AH258" s="93">
        <v>46431</v>
      </c>
      <c r="AI258" s="93">
        <v>46431</v>
      </c>
      <c r="AJ258" s="93" t="s">
        <v>1066</v>
      </c>
      <c r="AK258" s="93">
        <v>3</v>
      </c>
      <c r="AM258" s="93" t="s">
        <v>1067</v>
      </c>
      <c r="AN258" s="93">
        <v>23</v>
      </c>
      <c r="AO258" s="93">
        <v>957</v>
      </c>
      <c r="AQ258" s="93">
        <v>0.5</v>
      </c>
      <c r="AR258" s="93">
        <v>816</v>
      </c>
      <c r="AS258" s="93">
        <v>10</v>
      </c>
      <c r="AT258" s="93">
        <v>46431</v>
      </c>
      <c r="AU258" s="93">
        <f t="shared" ref="AU258:AU262" si="60">SUM(AR258,AT258)</f>
        <v>47247</v>
      </c>
      <c r="AV258" s="93" t="s">
        <v>113</v>
      </c>
      <c r="AW258" s="14">
        <f t="shared" si="38"/>
        <v>6.1274509803921568E-4</v>
      </c>
      <c r="AX258" s="14">
        <f t="shared" si="39"/>
        <v>2.153733497017079E-4</v>
      </c>
      <c r="AY258" s="14">
        <f t="shared" si="40"/>
        <v>2.2223633246555336E-4</v>
      </c>
      <c r="AZ258" s="93">
        <f t="shared" ref="AZ258:AZ262" si="61">IF(AY258&lt;0.1,1,0)</f>
        <v>1</v>
      </c>
      <c r="BA258" s="93" t="s">
        <v>923</v>
      </c>
      <c r="BB258" s="93" t="s">
        <v>1068</v>
      </c>
      <c r="BC258" s="93" t="s">
        <v>911</v>
      </c>
      <c r="BD258" s="93" t="s">
        <v>1069</v>
      </c>
      <c r="BE258" s="93" t="s">
        <v>1357</v>
      </c>
      <c r="BG258" s="94" t="s">
        <v>1699</v>
      </c>
      <c r="BL258" s="93">
        <v>1</v>
      </c>
      <c r="CI258" s="4">
        <f t="shared" si="56"/>
        <v>2.8450367647058825</v>
      </c>
      <c r="CJ258" s="4">
        <f t="shared" si="57"/>
        <v>0.16631188854031465</v>
      </c>
      <c r="CK258" s="4">
        <f t="shared" si="58"/>
        <v>42.440596990449734</v>
      </c>
      <c r="CW258" s="93" t="s">
        <v>134</v>
      </c>
      <c r="CX258" s="93" t="s">
        <v>135</v>
      </c>
      <c r="CZ258" s="66">
        <v>2.8450367647058825</v>
      </c>
      <c r="DA258" s="66">
        <v>0.16631188854031465</v>
      </c>
      <c r="DB258" s="66">
        <v>42.440596990449734</v>
      </c>
      <c r="DC258" s="69" t="s">
        <v>134</v>
      </c>
      <c r="DD258" s="69" t="s">
        <v>135</v>
      </c>
      <c r="DE258" s="50">
        <v>2.8450367647058825</v>
      </c>
      <c r="DF258" s="50">
        <v>0.16631188854031465</v>
      </c>
      <c r="DG258" s="50">
        <v>42.440596990449734</v>
      </c>
      <c r="DI258" s="66">
        <f t="shared" ref="DI258:DI321" si="62">DE258-DF258</f>
        <v>2.678724876165568</v>
      </c>
      <c r="DJ258" s="45">
        <f t="shared" ref="DJ258:DJ321" si="63">DG258-DE258</f>
        <v>39.595560225743853</v>
      </c>
      <c r="DK258" s="45">
        <f t="shared" ref="DK258:DK321" si="64">LN(DE258)</f>
        <v>1.0455759900627712</v>
      </c>
      <c r="DL258" s="93">
        <f t="shared" ref="DL258:DL321" si="65">LN(DF258)</f>
        <v>-1.7938904068218129</v>
      </c>
      <c r="DM258" s="93">
        <f t="shared" ref="DM258:DM321" si="66">LN(DG258)</f>
        <v>3.7481053803398194</v>
      </c>
    </row>
    <row r="259" spans="1:117" ht="21" customHeight="1" x14ac:dyDescent="0.35">
      <c r="A259" s="93">
        <v>100</v>
      </c>
      <c r="B259" s="93">
        <v>5</v>
      </c>
      <c r="C259" s="93" t="s">
        <v>112</v>
      </c>
      <c r="D259" s="45" t="str">
        <f t="shared" si="59"/>
        <v>Zagozdzon (2016)</v>
      </c>
      <c r="E259" s="93" t="s">
        <v>114</v>
      </c>
      <c r="F259" s="93" t="s">
        <v>882</v>
      </c>
      <c r="G259" s="93">
        <v>2016</v>
      </c>
      <c r="H259" s="93" t="s">
        <v>115</v>
      </c>
      <c r="I259" s="93">
        <v>10</v>
      </c>
      <c r="J259" s="93" t="s">
        <v>915</v>
      </c>
      <c r="K259" s="93" t="s">
        <v>95</v>
      </c>
      <c r="L259" s="93" t="s">
        <v>65</v>
      </c>
      <c r="M259" s="93" t="s">
        <v>96</v>
      </c>
      <c r="N259" s="93" t="s">
        <v>97</v>
      </c>
      <c r="O259" s="93" t="s">
        <v>118</v>
      </c>
      <c r="P259" s="93" t="s">
        <v>119</v>
      </c>
      <c r="Q259" s="93" t="s">
        <v>120</v>
      </c>
      <c r="R259" s="93" t="s">
        <v>101</v>
      </c>
      <c r="S259" s="93">
        <v>999</v>
      </c>
      <c r="T259" s="93" t="s">
        <v>121</v>
      </c>
      <c r="U259" s="93" t="s">
        <v>121</v>
      </c>
      <c r="V259" s="93" t="s">
        <v>122</v>
      </c>
      <c r="W259" s="93" t="s">
        <v>122</v>
      </c>
      <c r="X259" s="93" t="s">
        <v>76</v>
      </c>
      <c r="Y259" s="93" t="s">
        <v>76</v>
      </c>
      <c r="Z259" s="93" t="s">
        <v>123</v>
      </c>
      <c r="AA259" s="93" t="s">
        <v>79</v>
      </c>
      <c r="AB259" s="93" t="s">
        <v>79</v>
      </c>
      <c r="AC259" s="93" t="s">
        <v>1064</v>
      </c>
      <c r="AD259" s="93" t="s">
        <v>1065</v>
      </c>
      <c r="AE259" s="93">
        <v>47247</v>
      </c>
      <c r="AF259" s="93">
        <v>816</v>
      </c>
      <c r="AG259" s="93">
        <v>816</v>
      </c>
      <c r="AH259" s="93">
        <v>46431</v>
      </c>
      <c r="AI259" s="93">
        <v>46431</v>
      </c>
      <c r="AJ259" s="93" t="s">
        <v>1066</v>
      </c>
      <c r="AK259" s="93">
        <v>3</v>
      </c>
      <c r="AM259" s="93" t="s">
        <v>1067</v>
      </c>
      <c r="AN259" s="93">
        <v>23</v>
      </c>
      <c r="AO259" s="93">
        <v>957</v>
      </c>
      <c r="AQ259" s="93">
        <v>4</v>
      </c>
      <c r="AR259" s="93">
        <v>816</v>
      </c>
      <c r="AS259" s="93">
        <v>213</v>
      </c>
      <c r="AT259" s="93">
        <v>46431</v>
      </c>
      <c r="AU259" s="93">
        <f t="shared" si="60"/>
        <v>47247</v>
      </c>
      <c r="AV259" s="93" t="s">
        <v>113</v>
      </c>
      <c r="AW259" s="14">
        <f t="shared" si="38"/>
        <v>4.9019607843137254E-3</v>
      </c>
      <c r="AX259" s="14">
        <f t="shared" si="39"/>
        <v>4.5874523486463788E-3</v>
      </c>
      <c r="AY259" s="14">
        <f t="shared" si="40"/>
        <v>4.5928842042881031E-3</v>
      </c>
      <c r="AZ259" s="93">
        <f t="shared" si="61"/>
        <v>1</v>
      </c>
      <c r="BA259" s="93" t="s">
        <v>923</v>
      </c>
      <c r="BB259" s="93" t="s">
        <v>1068</v>
      </c>
      <c r="BC259" s="93" t="s">
        <v>911</v>
      </c>
      <c r="BD259" s="93" t="s">
        <v>1069</v>
      </c>
      <c r="BE259" s="93" t="s">
        <v>1361</v>
      </c>
      <c r="BG259" s="94" t="s">
        <v>1361</v>
      </c>
      <c r="BL259" s="93">
        <v>1</v>
      </c>
      <c r="CI259" s="4">
        <f t="shared" si="56"/>
        <v>1.0685584092792046</v>
      </c>
      <c r="CJ259" s="4">
        <f t="shared" si="57"/>
        <v>0.39835006301308162</v>
      </c>
      <c r="CK259" s="4">
        <f t="shared" si="58"/>
        <v>2.827645185638457</v>
      </c>
      <c r="CW259" s="93" t="s">
        <v>134</v>
      </c>
      <c r="CX259" s="93" t="s">
        <v>135</v>
      </c>
      <c r="CZ259" s="66">
        <v>1.0685584092792046</v>
      </c>
      <c r="DA259" s="66">
        <v>0.39835006301308162</v>
      </c>
      <c r="DB259" s="66">
        <v>2.827645185638457</v>
      </c>
      <c r="DC259" s="69" t="s">
        <v>134</v>
      </c>
      <c r="DD259" s="69" t="s">
        <v>135</v>
      </c>
      <c r="DE259" s="50">
        <v>1.0685584092792046</v>
      </c>
      <c r="DF259" s="50">
        <v>0.39835006301308162</v>
      </c>
      <c r="DG259" s="50">
        <v>2.827645185638457</v>
      </c>
      <c r="DI259" s="66">
        <f t="shared" si="62"/>
        <v>0.67020834626612302</v>
      </c>
      <c r="DJ259" s="45">
        <f t="shared" si="63"/>
        <v>1.7590867763592524</v>
      </c>
      <c r="DK259" s="45">
        <f t="shared" si="64"/>
        <v>6.6310459027227792E-2</v>
      </c>
      <c r="DL259" s="93">
        <f t="shared" si="65"/>
        <v>-0.92042410497055638</v>
      </c>
      <c r="DM259" s="93">
        <f t="shared" si="66"/>
        <v>1.0394442753957989</v>
      </c>
    </row>
    <row r="260" spans="1:117" ht="21" customHeight="1" x14ac:dyDescent="0.35">
      <c r="A260" s="93">
        <v>100</v>
      </c>
      <c r="B260" s="93">
        <v>10</v>
      </c>
      <c r="C260" s="93" t="s">
        <v>112</v>
      </c>
      <c r="D260" s="45" t="str">
        <f t="shared" si="59"/>
        <v>Zagozdzon (2016)</v>
      </c>
      <c r="E260" s="93" t="s">
        <v>114</v>
      </c>
      <c r="F260" s="93" t="s">
        <v>882</v>
      </c>
      <c r="G260" s="93">
        <v>2016</v>
      </c>
      <c r="H260" s="93" t="s">
        <v>115</v>
      </c>
      <c r="I260" s="93">
        <v>10</v>
      </c>
      <c r="J260" s="93" t="s">
        <v>915</v>
      </c>
      <c r="K260" s="93" t="s">
        <v>95</v>
      </c>
      <c r="L260" s="93" t="s">
        <v>65</v>
      </c>
      <c r="M260" s="93" t="s">
        <v>96</v>
      </c>
      <c r="N260" s="93" t="s">
        <v>97</v>
      </c>
      <c r="O260" s="93" t="s">
        <v>118</v>
      </c>
      <c r="P260" s="93" t="s">
        <v>119</v>
      </c>
      <c r="Q260" s="93" t="s">
        <v>120</v>
      </c>
      <c r="R260" s="93" t="s">
        <v>101</v>
      </c>
      <c r="S260" s="93">
        <v>999</v>
      </c>
      <c r="T260" s="93" t="s">
        <v>121</v>
      </c>
      <c r="U260" s="93" t="s">
        <v>121</v>
      </c>
      <c r="V260" s="93" t="s">
        <v>122</v>
      </c>
      <c r="W260" s="93" t="s">
        <v>122</v>
      </c>
      <c r="X260" s="93" t="s">
        <v>76</v>
      </c>
      <c r="Y260" s="93" t="s">
        <v>76</v>
      </c>
      <c r="Z260" s="93" t="s">
        <v>123</v>
      </c>
      <c r="AA260" s="93" t="s">
        <v>79</v>
      </c>
      <c r="AB260" s="93" t="s">
        <v>79</v>
      </c>
      <c r="AC260" s="93" t="s">
        <v>1064</v>
      </c>
      <c r="AD260" s="93" t="s">
        <v>1065</v>
      </c>
      <c r="AE260" s="93">
        <v>47247</v>
      </c>
      <c r="AF260" s="93">
        <v>816</v>
      </c>
      <c r="AG260" s="93">
        <v>816</v>
      </c>
      <c r="AH260" s="93">
        <v>46431</v>
      </c>
      <c r="AI260" s="93">
        <v>46431</v>
      </c>
      <c r="AJ260" s="93" t="s">
        <v>1066</v>
      </c>
      <c r="AK260" s="93">
        <v>3</v>
      </c>
      <c r="AM260" s="93" t="s">
        <v>1067</v>
      </c>
      <c r="AN260" s="93">
        <v>23</v>
      </c>
      <c r="AO260" s="93">
        <v>957</v>
      </c>
      <c r="AQ260" s="93">
        <v>6</v>
      </c>
      <c r="AR260" s="93">
        <v>816</v>
      </c>
      <c r="AS260" s="93">
        <v>300</v>
      </c>
      <c r="AT260" s="93">
        <v>46431</v>
      </c>
      <c r="AU260" s="93">
        <f t="shared" si="60"/>
        <v>47247</v>
      </c>
      <c r="AV260" s="93" t="s">
        <v>113</v>
      </c>
      <c r="AW260" s="14">
        <f t="shared" si="38"/>
        <v>7.3529411764705881E-3</v>
      </c>
      <c r="AX260" s="14">
        <f t="shared" si="39"/>
        <v>6.4612004910512373E-3</v>
      </c>
      <c r="AY260" s="14">
        <f t="shared" si="40"/>
        <v>6.4766016889961269E-3</v>
      </c>
      <c r="AZ260" s="93">
        <f t="shared" si="61"/>
        <v>1</v>
      </c>
      <c r="BA260" s="93" t="s">
        <v>923</v>
      </c>
      <c r="BB260" s="93" t="s">
        <v>1068</v>
      </c>
      <c r="BC260" s="93" t="s">
        <v>911</v>
      </c>
      <c r="BD260" s="93" t="s">
        <v>1069</v>
      </c>
      <c r="BE260" s="93" t="s">
        <v>1574</v>
      </c>
      <c r="BG260" s="94" t="s">
        <v>1574</v>
      </c>
      <c r="BL260" s="93">
        <v>1</v>
      </c>
      <c r="CI260" s="4">
        <f t="shared" si="56"/>
        <v>1.1380147058823529</v>
      </c>
      <c r="CJ260" s="4">
        <f t="shared" si="57"/>
        <v>0.50871161609956705</v>
      </c>
      <c r="CK260" s="4">
        <f t="shared" si="58"/>
        <v>2.5201637962087706</v>
      </c>
      <c r="CW260" s="93" t="s">
        <v>134</v>
      </c>
      <c r="CX260" s="93" t="s">
        <v>135</v>
      </c>
      <c r="CZ260" s="66">
        <v>1.1380147058823529</v>
      </c>
      <c r="DA260" s="66">
        <v>0.50871161609956705</v>
      </c>
      <c r="DB260" s="66">
        <v>2.5201637962087706</v>
      </c>
      <c r="DC260" s="69" t="s">
        <v>134</v>
      </c>
      <c r="DD260" s="69" t="s">
        <v>135</v>
      </c>
      <c r="DE260" s="50">
        <v>1.1380147058823529</v>
      </c>
      <c r="DF260" s="50">
        <v>0.50871161609956705</v>
      </c>
      <c r="DG260" s="50">
        <v>2.5201637962087706</v>
      </c>
      <c r="DI260" s="66">
        <f t="shared" si="62"/>
        <v>0.62930308978278582</v>
      </c>
      <c r="DJ260" s="45">
        <f t="shared" si="63"/>
        <v>1.3821490903264178</v>
      </c>
      <c r="DK260" s="45">
        <f t="shared" si="64"/>
        <v>0.12928525818861616</v>
      </c>
      <c r="DL260" s="93">
        <f t="shared" si="65"/>
        <v>-0.67587399254177427</v>
      </c>
      <c r="DM260" s="93">
        <f t="shared" si="66"/>
        <v>0.92432389790656511</v>
      </c>
    </row>
    <row r="261" spans="1:117" ht="21" customHeight="1" x14ac:dyDescent="0.35">
      <c r="A261" s="93">
        <v>100</v>
      </c>
      <c r="B261" s="93">
        <v>11</v>
      </c>
      <c r="C261" s="93" t="s">
        <v>112</v>
      </c>
      <c r="D261" s="45" t="str">
        <f t="shared" si="59"/>
        <v>Zagozdzon (2016)</v>
      </c>
      <c r="E261" s="93" t="s">
        <v>114</v>
      </c>
      <c r="F261" s="93" t="s">
        <v>882</v>
      </c>
      <c r="G261" s="93">
        <v>2016</v>
      </c>
      <c r="H261" s="93" t="s">
        <v>115</v>
      </c>
      <c r="I261" s="93">
        <v>10</v>
      </c>
      <c r="J261" s="93" t="s">
        <v>915</v>
      </c>
      <c r="K261" s="93" t="s">
        <v>95</v>
      </c>
      <c r="L261" s="93" t="s">
        <v>65</v>
      </c>
      <c r="M261" s="93" t="s">
        <v>96</v>
      </c>
      <c r="N261" s="93" t="s">
        <v>97</v>
      </c>
      <c r="O261" s="93" t="s">
        <v>118</v>
      </c>
      <c r="P261" s="93" t="s">
        <v>119</v>
      </c>
      <c r="Q261" s="93" t="s">
        <v>120</v>
      </c>
      <c r="R261" s="93" t="s">
        <v>101</v>
      </c>
      <c r="S261" s="93">
        <v>999</v>
      </c>
      <c r="T261" s="93" t="s">
        <v>121</v>
      </c>
      <c r="U261" s="93" t="s">
        <v>121</v>
      </c>
      <c r="V261" s="93" t="s">
        <v>122</v>
      </c>
      <c r="W261" s="93" t="s">
        <v>122</v>
      </c>
      <c r="X261" s="93" t="s">
        <v>76</v>
      </c>
      <c r="Y261" s="93" t="s">
        <v>76</v>
      </c>
      <c r="Z261" s="93" t="s">
        <v>123</v>
      </c>
      <c r="AA261" s="93" t="s">
        <v>79</v>
      </c>
      <c r="AB261" s="93" t="s">
        <v>79</v>
      </c>
      <c r="AC261" s="93" t="s">
        <v>1064</v>
      </c>
      <c r="AD261" s="93" t="s">
        <v>1065</v>
      </c>
      <c r="AE261" s="93">
        <v>47247</v>
      </c>
      <c r="AF261" s="93">
        <v>816</v>
      </c>
      <c r="AG261" s="93">
        <v>816</v>
      </c>
      <c r="AH261" s="93">
        <v>46431</v>
      </c>
      <c r="AI261" s="93">
        <v>46431</v>
      </c>
      <c r="AJ261" s="93" t="s">
        <v>1066</v>
      </c>
      <c r="AK261" s="93">
        <v>3</v>
      </c>
      <c r="AM261" s="93" t="s">
        <v>1067</v>
      </c>
      <c r="AN261" s="93">
        <v>23</v>
      </c>
      <c r="AO261" s="93">
        <v>957</v>
      </c>
      <c r="AQ261" s="93">
        <v>1</v>
      </c>
      <c r="AR261" s="93">
        <v>816</v>
      </c>
      <c r="AS261" s="93">
        <v>82</v>
      </c>
      <c r="AT261" s="93">
        <v>46431</v>
      </c>
      <c r="AU261" s="93">
        <f t="shared" si="60"/>
        <v>47247</v>
      </c>
      <c r="AV261" s="93" t="s">
        <v>113</v>
      </c>
      <c r="AW261" s="14">
        <f t="shared" si="38"/>
        <v>1.2254901960784314E-3</v>
      </c>
      <c r="AX261" s="14">
        <f t="shared" si="39"/>
        <v>1.7660614675540048E-3</v>
      </c>
      <c r="AY261" s="14">
        <f t="shared" si="40"/>
        <v>1.7567252947277075E-3</v>
      </c>
      <c r="AZ261" s="93">
        <f t="shared" si="61"/>
        <v>1</v>
      </c>
      <c r="BA261" s="93" t="s">
        <v>923</v>
      </c>
      <c r="BB261" s="93" t="s">
        <v>1068</v>
      </c>
      <c r="BC261" s="93" t="s">
        <v>911</v>
      </c>
      <c r="BD261" s="93" t="s">
        <v>1069</v>
      </c>
      <c r="BE261" s="93" t="s">
        <v>1628</v>
      </c>
      <c r="BG261" s="94" t="s">
        <v>1615</v>
      </c>
      <c r="BL261" s="93">
        <v>1</v>
      </c>
      <c r="CI261" s="4">
        <f t="shared" si="56"/>
        <v>0.69391140602582502</v>
      </c>
      <c r="CJ261" s="4">
        <f t="shared" si="57"/>
        <v>9.6702994514065721E-2</v>
      </c>
      <c r="CK261" s="4">
        <f t="shared" si="58"/>
        <v>4.8733808182965186</v>
      </c>
      <c r="CW261" s="93" t="s">
        <v>134</v>
      </c>
      <c r="CX261" s="93" t="s">
        <v>135</v>
      </c>
      <c r="CZ261" s="66">
        <v>0.69391140602582502</v>
      </c>
      <c r="DA261" s="66">
        <v>9.6702994514065721E-2</v>
      </c>
      <c r="DB261" s="66">
        <v>4.8733808182965186</v>
      </c>
      <c r="DC261" s="69" t="s">
        <v>134</v>
      </c>
      <c r="DD261" s="69" t="s">
        <v>135</v>
      </c>
      <c r="DE261" s="50">
        <v>0.69391140602582502</v>
      </c>
      <c r="DF261" s="50">
        <v>9.6702994514065721E-2</v>
      </c>
      <c r="DG261" s="50">
        <v>4.8733808182965186</v>
      </c>
      <c r="DI261" s="66">
        <f t="shared" si="62"/>
        <v>0.5972084115117593</v>
      </c>
      <c r="DJ261" s="45">
        <f t="shared" si="63"/>
        <v>4.1794694122706932</v>
      </c>
      <c r="DK261" s="45">
        <f t="shared" si="64"/>
        <v>-0.36541098364749075</v>
      </c>
      <c r="DL261" s="93">
        <f t="shared" si="65"/>
        <v>-2.3361109099489377</v>
      </c>
      <c r="DM261" s="93">
        <f t="shared" si="66"/>
        <v>1.5837879094425469</v>
      </c>
    </row>
    <row r="262" spans="1:117" ht="21" customHeight="1" x14ac:dyDescent="0.35">
      <c r="A262" s="93">
        <v>106</v>
      </c>
      <c r="B262" s="93">
        <v>1</v>
      </c>
      <c r="C262" s="93" t="s">
        <v>1450</v>
      </c>
      <c r="D262" s="45" t="str">
        <f t="shared" si="59"/>
        <v>Beydoun et al (2024)</v>
      </c>
      <c r="E262" s="93" t="s">
        <v>1451</v>
      </c>
      <c r="F262" s="93" t="s">
        <v>882</v>
      </c>
      <c r="G262" s="93">
        <v>2024</v>
      </c>
      <c r="AB262" s="93" t="s">
        <v>79</v>
      </c>
      <c r="AQ262" s="93">
        <v>830</v>
      </c>
      <c r="AR262" s="93">
        <v>399125</v>
      </c>
      <c r="AS262" s="93">
        <v>8082</v>
      </c>
      <c r="AT262" s="93">
        <v>5729796</v>
      </c>
      <c r="AU262" s="93">
        <f t="shared" si="60"/>
        <v>6128921</v>
      </c>
      <c r="AW262" s="14">
        <f t="shared" si="38"/>
        <v>2.0795490134669589E-3</v>
      </c>
      <c r="AX262" s="14">
        <f t="shared" si="39"/>
        <v>1.4105214217050659E-3</v>
      </c>
      <c r="AY262" s="14">
        <f t="shared" si="40"/>
        <v>1.4540895534466834E-3</v>
      </c>
      <c r="AZ262" s="93">
        <f t="shared" si="61"/>
        <v>1</v>
      </c>
      <c r="BC262" s="93" t="s">
        <v>1452</v>
      </c>
      <c r="BE262" s="93" t="s">
        <v>1429</v>
      </c>
      <c r="BF262" s="94" t="s">
        <v>1429</v>
      </c>
      <c r="BG262" s="94" t="s">
        <v>1361</v>
      </c>
      <c r="BK262" s="93">
        <v>1</v>
      </c>
      <c r="CE262" s="93" t="s">
        <v>1453</v>
      </c>
      <c r="CF262" s="93">
        <v>1.26</v>
      </c>
      <c r="CG262" s="93">
        <v>1.17</v>
      </c>
      <c r="CH262" s="93">
        <v>1.36</v>
      </c>
      <c r="CI262" s="4">
        <f t="shared" si="56"/>
        <v>1.4743122518147647</v>
      </c>
      <c r="CJ262" s="4">
        <f t="shared" si="57"/>
        <v>1.3727596925878061</v>
      </c>
      <c r="CK262" s="4">
        <f t="shared" si="58"/>
        <v>1.5725612255375938</v>
      </c>
      <c r="CW262" s="93" t="s">
        <v>81</v>
      </c>
      <c r="CX262" s="45" t="s">
        <v>82</v>
      </c>
      <c r="CY262" s="93" t="s">
        <v>1453</v>
      </c>
      <c r="CZ262" s="45">
        <v>1.26</v>
      </c>
      <c r="DA262" s="45">
        <v>1.17</v>
      </c>
      <c r="DB262" s="45">
        <v>1.36</v>
      </c>
      <c r="DC262" s="69" t="s">
        <v>84</v>
      </c>
      <c r="DD262" s="69" t="s">
        <v>1454</v>
      </c>
      <c r="DE262" s="52">
        <f>(1-0.5^(SQRT(CZ262)))/(1-0.5^(SQRT(1/CZ262)))</f>
        <v>1.1736235977138967</v>
      </c>
      <c r="DF262" s="52">
        <f>(1-0.5^(SQRT(DA262)))/(1-0.5^(SQRT(1/DA262)))</f>
        <v>1.1149347112629933</v>
      </c>
      <c r="DG262" s="52">
        <f>(1-0.5^(SQRT(DB262)))/(1-0.5^(SQRT(1/DB262)))</f>
        <v>1.2372616474943978</v>
      </c>
      <c r="DI262" s="66">
        <f t="shared" si="62"/>
        <v>5.8688886450903421E-2</v>
      </c>
      <c r="DJ262" s="45">
        <f t="shared" si="63"/>
        <v>6.3638049780501138E-2</v>
      </c>
      <c r="DK262" s="45">
        <f t="shared" si="64"/>
        <v>0.16009605476267005</v>
      </c>
      <c r="DL262" s="93">
        <f t="shared" si="65"/>
        <v>0.10879584827659348</v>
      </c>
      <c r="DM262" s="93">
        <f t="shared" si="66"/>
        <v>0.21290058882405383</v>
      </c>
    </row>
    <row r="263" spans="1:117" ht="21" customHeight="1" x14ac:dyDescent="0.35">
      <c r="A263" s="101">
        <v>111</v>
      </c>
      <c r="B263" s="101">
        <v>1</v>
      </c>
      <c r="C263" s="68" t="s">
        <v>583</v>
      </c>
      <c r="D263" s="45" t="str">
        <f t="shared" si="59"/>
        <v>Fine et al (2023)</v>
      </c>
      <c r="E263" s="45" t="s">
        <v>1251</v>
      </c>
      <c r="F263" s="45" t="s">
        <v>882</v>
      </c>
      <c r="G263" s="45">
        <v>2023</v>
      </c>
      <c r="H263" s="45"/>
      <c r="I263" s="45"/>
      <c r="J263" s="45"/>
      <c r="K263" s="45"/>
      <c r="L263" s="45"/>
      <c r="M263" s="45"/>
      <c r="N263" s="45"/>
      <c r="O263" s="45"/>
      <c r="P263" s="45"/>
      <c r="Q263" s="45"/>
      <c r="R263" s="45"/>
      <c r="S263" s="45"/>
      <c r="T263" s="45"/>
      <c r="U263" s="45"/>
      <c r="V263" s="45"/>
      <c r="W263" s="45"/>
      <c r="X263" s="45"/>
      <c r="Y263" s="45"/>
      <c r="Z263" s="45"/>
      <c r="AA263" s="45"/>
      <c r="AB263" s="93" t="s">
        <v>79</v>
      </c>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t="s">
        <v>1252</v>
      </c>
      <c r="BF263" s="94" t="s">
        <v>1207</v>
      </c>
      <c r="BG263" s="94" t="s">
        <v>1697</v>
      </c>
      <c r="BH263" s="45"/>
      <c r="BI263" s="45"/>
      <c r="BJ263" s="45"/>
      <c r="BK263" s="45"/>
      <c r="BL263" s="45"/>
      <c r="BM263" s="45">
        <v>1</v>
      </c>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t="s">
        <v>1253</v>
      </c>
      <c r="CM263" s="45">
        <v>3.1</v>
      </c>
      <c r="CN263" s="45">
        <v>2.4</v>
      </c>
      <c r="CO263" s="45">
        <v>4.0999999999999996</v>
      </c>
      <c r="CP263" s="45"/>
      <c r="CQ263" s="45"/>
      <c r="CR263" s="45"/>
      <c r="CS263" s="45"/>
      <c r="CT263" s="45"/>
      <c r="CU263" s="45"/>
      <c r="CV263" s="45"/>
      <c r="CW263" s="45" t="s">
        <v>84</v>
      </c>
      <c r="CX263" s="45" t="s">
        <v>82</v>
      </c>
      <c r="CY263" s="45" t="s">
        <v>1253</v>
      </c>
      <c r="CZ263" s="45">
        <v>3.1</v>
      </c>
      <c r="DA263" s="45">
        <v>2.4</v>
      </c>
      <c r="DB263" s="45">
        <v>4.0999999999999996</v>
      </c>
      <c r="DC263" s="69" t="s">
        <v>84</v>
      </c>
      <c r="DD263" s="69" t="s">
        <v>82</v>
      </c>
      <c r="DE263" s="49">
        <v>3.1</v>
      </c>
      <c r="DF263" s="49">
        <v>2.4</v>
      </c>
      <c r="DG263" s="49">
        <v>4.0999999999999996</v>
      </c>
      <c r="DI263" s="66">
        <f t="shared" si="62"/>
        <v>0.70000000000000018</v>
      </c>
      <c r="DJ263" s="45">
        <f t="shared" si="63"/>
        <v>0.99999999999999956</v>
      </c>
      <c r="DK263" s="45">
        <f t="shared" si="64"/>
        <v>1.1314021114911006</v>
      </c>
      <c r="DL263" s="93">
        <f t="shared" si="65"/>
        <v>0.87546873735389985</v>
      </c>
      <c r="DM263" s="93">
        <f t="shared" si="66"/>
        <v>1.410986973710262</v>
      </c>
    </row>
    <row r="264" spans="1:117" ht="21" customHeight="1" x14ac:dyDescent="0.35">
      <c r="A264" s="101">
        <v>111</v>
      </c>
      <c r="B264" s="101">
        <v>2</v>
      </c>
      <c r="C264" s="68" t="s">
        <v>583</v>
      </c>
      <c r="D264" s="45" t="str">
        <f t="shared" si="59"/>
        <v>Fine et al (2023)</v>
      </c>
      <c r="E264" s="45" t="s">
        <v>1251</v>
      </c>
      <c r="F264" s="45" t="s">
        <v>882</v>
      </c>
      <c r="G264" s="45">
        <v>2023</v>
      </c>
      <c r="H264" s="45"/>
      <c r="I264" s="45"/>
      <c r="J264" s="45"/>
      <c r="K264" s="45"/>
      <c r="L264" s="45"/>
      <c r="M264" s="45"/>
      <c r="N264" s="45"/>
      <c r="O264" s="45"/>
      <c r="P264" s="45"/>
      <c r="Q264" s="45"/>
      <c r="R264" s="45"/>
      <c r="S264" s="45"/>
      <c r="T264" s="45"/>
      <c r="U264" s="45"/>
      <c r="V264" s="45"/>
      <c r="W264" s="45"/>
      <c r="X264" s="45"/>
      <c r="Y264" s="45"/>
      <c r="Z264" s="45"/>
      <c r="AA264" s="45"/>
      <c r="AB264" s="93" t="s">
        <v>79</v>
      </c>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t="s">
        <v>1254</v>
      </c>
      <c r="BF264" s="94" t="s">
        <v>1207</v>
      </c>
      <c r="BG264" s="94" t="s">
        <v>1697</v>
      </c>
      <c r="BH264" s="45"/>
      <c r="BI264" s="45"/>
      <c r="BJ264" s="45"/>
      <c r="BK264" s="45"/>
      <c r="BL264" s="45"/>
      <c r="BM264" s="45">
        <v>1</v>
      </c>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t="s">
        <v>1253</v>
      </c>
      <c r="CM264" s="45">
        <v>2.1</v>
      </c>
      <c r="CN264" s="45">
        <v>1.7</v>
      </c>
      <c r="CO264" s="45">
        <v>2.6</v>
      </c>
      <c r="CP264" s="45"/>
      <c r="CQ264" s="45"/>
      <c r="CR264" s="45"/>
      <c r="CS264" s="45"/>
      <c r="CT264" s="45"/>
      <c r="CU264" s="45"/>
      <c r="CV264" s="45"/>
      <c r="CW264" s="45" t="s">
        <v>84</v>
      </c>
      <c r="CX264" s="45" t="s">
        <v>82</v>
      </c>
      <c r="CY264" s="45" t="s">
        <v>1253</v>
      </c>
      <c r="CZ264" s="45">
        <v>2.1</v>
      </c>
      <c r="DA264" s="45">
        <v>1.7</v>
      </c>
      <c r="DB264" s="45">
        <v>2.6</v>
      </c>
      <c r="DC264" s="69" t="s">
        <v>84</v>
      </c>
      <c r="DD264" s="69" t="s">
        <v>82</v>
      </c>
      <c r="DE264" s="49">
        <v>2.1</v>
      </c>
      <c r="DF264" s="49">
        <v>1.7</v>
      </c>
      <c r="DG264" s="49">
        <v>2.6</v>
      </c>
      <c r="DI264" s="66">
        <f t="shared" si="62"/>
        <v>0.40000000000000013</v>
      </c>
      <c r="DJ264" s="45">
        <f t="shared" si="63"/>
        <v>0.5</v>
      </c>
      <c r="DK264" s="45">
        <f t="shared" si="64"/>
        <v>0.74193734472937733</v>
      </c>
      <c r="DL264" s="93">
        <f t="shared" si="65"/>
        <v>0.53062825106217038</v>
      </c>
      <c r="DM264" s="93">
        <f t="shared" si="66"/>
        <v>0.95551144502743635</v>
      </c>
    </row>
    <row r="265" spans="1:117" s="45" customFormat="1" ht="21" customHeight="1" x14ac:dyDescent="0.35">
      <c r="A265" s="101">
        <v>111</v>
      </c>
      <c r="B265" s="101">
        <v>3</v>
      </c>
      <c r="C265" s="68" t="s">
        <v>583</v>
      </c>
      <c r="D265" s="45" t="str">
        <f t="shared" si="59"/>
        <v>Fine et al (2023)</v>
      </c>
      <c r="E265" s="45" t="s">
        <v>1251</v>
      </c>
      <c r="F265" s="45" t="s">
        <v>882</v>
      </c>
      <c r="G265" s="45">
        <v>2023</v>
      </c>
      <c r="AB265" s="93" t="s">
        <v>79</v>
      </c>
      <c r="BE265" s="45" t="s">
        <v>1255</v>
      </c>
      <c r="BF265" s="94" t="s">
        <v>1207</v>
      </c>
      <c r="BG265" s="94" t="s">
        <v>1697</v>
      </c>
      <c r="BM265" s="45">
        <v>1</v>
      </c>
      <c r="CL265" s="45" t="s">
        <v>1253</v>
      </c>
      <c r="CM265" s="45">
        <v>0.9</v>
      </c>
      <c r="CN265" s="45">
        <v>0.63</v>
      </c>
      <c r="CO265" s="45">
        <v>1.2</v>
      </c>
      <c r="CW265" s="45" t="s">
        <v>84</v>
      </c>
      <c r="CX265" s="45" t="s">
        <v>82</v>
      </c>
      <c r="CY265" s="45" t="s">
        <v>1253</v>
      </c>
      <c r="CZ265" s="45">
        <v>0.9</v>
      </c>
      <c r="DA265" s="45">
        <v>0.63</v>
      </c>
      <c r="DB265" s="45">
        <v>1.2</v>
      </c>
      <c r="DC265" s="69" t="s">
        <v>84</v>
      </c>
      <c r="DD265" s="69" t="s">
        <v>82</v>
      </c>
      <c r="DE265" s="49">
        <v>0.9</v>
      </c>
      <c r="DF265" s="49">
        <v>0.63</v>
      </c>
      <c r="DG265" s="49">
        <v>1.2</v>
      </c>
      <c r="DI265" s="66">
        <f t="shared" si="62"/>
        <v>0.27</v>
      </c>
      <c r="DJ265" s="45">
        <f t="shared" si="63"/>
        <v>0.29999999999999993</v>
      </c>
      <c r="DK265" s="45">
        <f t="shared" si="64"/>
        <v>-0.10536051565782628</v>
      </c>
      <c r="DL265" s="93">
        <f t="shared" si="65"/>
        <v>-0.46203545959655867</v>
      </c>
      <c r="DM265" s="93">
        <f t="shared" si="66"/>
        <v>0.18232155679395459</v>
      </c>
    </row>
    <row r="266" spans="1:117" s="45" customFormat="1" ht="21" customHeight="1" x14ac:dyDescent="0.35">
      <c r="A266" s="101">
        <v>111</v>
      </c>
      <c r="B266" s="101">
        <v>4</v>
      </c>
      <c r="C266" s="68" t="s">
        <v>583</v>
      </c>
      <c r="D266" s="45" t="str">
        <f t="shared" si="59"/>
        <v>Fine et al (2023)</v>
      </c>
      <c r="E266" s="45" t="s">
        <v>1251</v>
      </c>
      <c r="F266" s="45" t="s">
        <v>882</v>
      </c>
      <c r="G266" s="45">
        <v>2023</v>
      </c>
      <c r="AB266" s="93" t="s">
        <v>79</v>
      </c>
      <c r="BE266" s="45" t="s">
        <v>1256</v>
      </c>
      <c r="BF266" s="94" t="s">
        <v>1207</v>
      </c>
      <c r="BG266" s="94" t="s">
        <v>1697</v>
      </c>
      <c r="BM266" s="45">
        <v>1</v>
      </c>
      <c r="CL266" s="45" t="s">
        <v>1253</v>
      </c>
      <c r="CM266" s="45">
        <v>2</v>
      </c>
      <c r="CN266" s="45">
        <v>1.7</v>
      </c>
      <c r="CO266" s="45">
        <v>2.4</v>
      </c>
      <c r="CW266" s="45" t="s">
        <v>84</v>
      </c>
      <c r="CX266" s="45" t="s">
        <v>82</v>
      </c>
      <c r="CY266" s="45" t="s">
        <v>1253</v>
      </c>
      <c r="CZ266" s="45">
        <v>2</v>
      </c>
      <c r="DA266" s="45">
        <v>1.7</v>
      </c>
      <c r="DB266" s="45">
        <v>2.4</v>
      </c>
      <c r="DC266" s="69" t="s">
        <v>84</v>
      </c>
      <c r="DD266" s="69" t="s">
        <v>82</v>
      </c>
      <c r="DE266" s="49">
        <v>2</v>
      </c>
      <c r="DF266" s="49">
        <v>1.7</v>
      </c>
      <c r="DG266" s="49">
        <v>2.4</v>
      </c>
      <c r="DI266" s="66">
        <f t="shared" si="62"/>
        <v>0.30000000000000004</v>
      </c>
      <c r="DJ266" s="45">
        <f t="shared" si="63"/>
        <v>0.39999999999999991</v>
      </c>
      <c r="DK266" s="45">
        <f t="shared" si="64"/>
        <v>0.69314718055994529</v>
      </c>
      <c r="DL266" s="93">
        <f t="shared" si="65"/>
        <v>0.53062825106217038</v>
      </c>
      <c r="DM266" s="93">
        <f t="shared" si="66"/>
        <v>0.87546873735389985</v>
      </c>
    </row>
    <row r="267" spans="1:117" s="45" customFormat="1" ht="21" customHeight="1" x14ac:dyDescent="0.35">
      <c r="A267" s="101">
        <v>111</v>
      </c>
      <c r="B267" s="101">
        <v>5</v>
      </c>
      <c r="C267" s="68" t="s">
        <v>583</v>
      </c>
      <c r="D267" s="45" t="str">
        <f t="shared" si="59"/>
        <v>Fine et al (2023)</v>
      </c>
      <c r="E267" s="45" t="s">
        <v>1251</v>
      </c>
      <c r="F267" s="45" t="s">
        <v>882</v>
      </c>
      <c r="G267" s="45">
        <v>2023</v>
      </c>
      <c r="AB267" s="93" t="s">
        <v>79</v>
      </c>
      <c r="BE267" s="45" t="s">
        <v>1257</v>
      </c>
      <c r="BF267" s="94" t="s">
        <v>1207</v>
      </c>
      <c r="BG267" s="94" t="s">
        <v>1697</v>
      </c>
      <c r="BM267" s="45">
        <v>1</v>
      </c>
      <c r="CL267" s="45" t="s">
        <v>1253</v>
      </c>
      <c r="CM267" s="45">
        <v>1.7</v>
      </c>
      <c r="CN267" s="45">
        <v>1.5</v>
      </c>
      <c r="CO267" s="45">
        <v>1.8</v>
      </c>
      <c r="CW267" s="45" t="s">
        <v>84</v>
      </c>
      <c r="CX267" s="45" t="s">
        <v>82</v>
      </c>
      <c r="CY267" s="45" t="s">
        <v>1253</v>
      </c>
      <c r="CZ267" s="45">
        <v>1.7</v>
      </c>
      <c r="DA267" s="45">
        <v>1.5</v>
      </c>
      <c r="DB267" s="45">
        <v>1.8</v>
      </c>
      <c r="DC267" s="69" t="s">
        <v>84</v>
      </c>
      <c r="DD267" s="69" t="s">
        <v>82</v>
      </c>
      <c r="DE267" s="49">
        <v>1.7</v>
      </c>
      <c r="DF267" s="49">
        <v>1.5</v>
      </c>
      <c r="DG267" s="49">
        <v>1.8</v>
      </c>
      <c r="DI267" s="66">
        <f t="shared" si="62"/>
        <v>0.19999999999999996</v>
      </c>
      <c r="DJ267" s="45">
        <f t="shared" si="63"/>
        <v>0.10000000000000009</v>
      </c>
      <c r="DK267" s="45">
        <f t="shared" si="64"/>
        <v>0.53062825106217038</v>
      </c>
      <c r="DL267" s="93">
        <f t="shared" si="65"/>
        <v>0.40546510810816438</v>
      </c>
      <c r="DM267" s="93">
        <f t="shared" si="66"/>
        <v>0.58778666490211906</v>
      </c>
    </row>
    <row r="268" spans="1:117" s="45" customFormat="1" ht="21" customHeight="1" x14ac:dyDescent="0.35">
      <c r="A268" s="101">
        <v>111</v>
      </c>
      <c r="B268" s="101">
        <v>6</v>
      </c>
      <c r="C268" s="68" t="s">
        <v>583</v>
      </c>
      <c r="D268" s="45" t="str">
        <f t="shared" si="59"/>
        <v>Fine et al (2023)</v>
      </c>
      <c r="E268" s="45" t="s">
        <v>1251</v>
      </c>
      <c r="F268" s="45" t="s">
        <v>882</v>
      </c>
      <c r="G268" s="45">
        <v>2023</v>
      </c>
      <c r="AB268" s="93" t="s">
        <v>79</v>
      </c>
      <c r="BE268" s="45" t="s">
        <v>1258</v>
      </c>
      <c r="BF268" s="94" t="s">
        <v>1207</v>
      </c>
      <c r="BG268" s="94" t="s">
        <v>1697</v>
      </c>
      <c r="BM268" s="45">
        <v>1</v>
      </c>
      <c r="CL268" s="45" t="s">
        <v>1253</v>
      </c>
      <c r="CM268" s="45">
        <v>1.2</v>
      </c>
      <c r="CN268" s="45">
        <v>1.1000000000000001</v>
      </c>
      <c r="CO268" s="45">
        <v>1.3</v>
      </c>
      <c r="CW268" s="45" t="s">
        <v>84</v>
      </c>
      <c r="CX268" s="45" t="s">
        <v>82</v>
      </c>
      <c r="CY268" s="45" t="s">
        <v>1253</v>
      </c>
      <c r="CZ268" s="45">
        <v>1.2</v>
      </c>
      <c r="DA268" s="45">
        <v>1.1000000000000001</v>
      </c>
      <c r="DB268" s="45">
        <v>1.3</v>
      </c>
      <c r="DC268" s="69" t="s">
        <v>84</v>
      </c>
      <c r="DD268" s="69" t="s">
        <v>82</v>
      </c>
      <c r="DE268" s="49">
        <v>1.2</v>
      </c>
      <c r="DF268" s="49">
        <v>1.1000000000000001</v>
      </c>
      <c r="DG268" s="49">
        <v>1.3</v>
      </c>
      <c r="DI268" s="66">
        <f t="shared" si="62"/>
        <v>9.9999999999999867E-2</v>
      </c>
      <c r="DJ268" s="45">
        <f t="shared" si="63"/>
        <v>0.10000000000000009</v>
      </c>
      <c r="DK268" s="45">
        <f t="shared" si="64"/>
        <v>0.18232155679395459</v>
      </c>
      <c r="DL268" s="93">
        <f t="shared" si="65"/>
        <v>9.5310179804324935E-2</v>
      </c>
      <c r="DM268" s="93">
        <f t="shared" si="66"/>
        <v>0.26236426446749106</v>
      </c>
    </row>
    <row r="269" spans="1:117" s="45" customFormat="1" ht="21" customHeight="1" x14ac:dyDescent="0.35">
      <c r="A269" s="101">
        <v>111</v>
      </c>
      <c r="B269" s="101">
        <v>7</v>
      </c>
      <c r="C269" s="68" t="s">
        <v>583</v>
      </c>
      <c r="D269" s="45" t="str">
        <f t="shared" si="59"/>
        <v>Fine et al (2023)</v>
      </c>
      <c r="E269" s="45" t="s">
        <v>1251</v>
      </c>
      <c r="F269" s="45" t="s">
        <v>882</v>
      </c>
      <c r="G269" s="45">
        <v>2023</v>
      </c>
      <c r="AB269" s="93" t="s">
        <v>79</v>
      </c>
      <c r="BE269" s="45" t="s">
        <v>1259</v>
      </c>
      <c r="BF269" s="94" t="s">
        <v>1207</v>
      </c>
      <c r="BG269" s="94" t="s">
        <v>1697</v>
      </c>
      <c r="BM269" s="45">
        <v>1</v>
      </c>
      <c r="CL269" s="45" t="s">
        <v>1253</v>
      </c>
      <c r="CM269" s="45">
        <v>1</v>
      </c>
      <c r="CN269" s="45">
        <v>0.5</v>
      </c>
      <c r="CO269" s="45">
        <v>2.2000000000000002</v>
      </c>
      <c r="CW269" s="45" t="s">
        <v>84</v>
      </c>
      <c r="CX269" s="45" t="s">
        <v>82</v>
      </c>
      <c r="CY269" s="45" t="s">
        <v>1253</v>
      </c>
      <c r="CZ269" s="45">
        <v>1</v>
      </c>
      <c r="DA269" s="45">
        <v>0.5</v>
      </c>
      <c r="DB269" s="45">
        <v>2.2000000000000002</v>
      </c>
      <c r="DC269" s="69" t="s">
        <v>84</v>
      </c>
      <c r="DD269" s="69" t="s">
        <v>82</v>
      </c>
      <c r="DE269" s="49">
        <v>1</v>
      </c>
      <c r="DF269" s="49">
        <v>0.5</v>
      </c>
      <c r="DG269" s="49">
        <v>2.2000000000000002</v>
      </c>
      <c r="DI269" s="66">
        <f t="shared" si="62"/>
        <v>0.5</v>
      </c>
      <c r="DJ269" s="45">
        <f t="shared" si="63"/>
        <v>1.2000000000000002</v>
      </c>
      <c r="DK269" s="45">
        <f t="shared" si="64"/>
        <v>0</v>
      </c>
      <c r="DL269" s="93">
        <f t="shared" si="65"/>
        <v>-0.69314718055994529</v>
      </c>
      <c r="DM269" s="93">
        <f t="shared" si="66"/>
        <v>0.78845736036427028</v>
      </c>
    </row>
    <row r="270" spans="1:117" s="45" customFormat="1" ht="21" customHeight="1" x14ac:dyDescent="0.35">
      <c r="A270" s="101">
        <v>111</v>
      </c>
      <c r="B270" s="101">
        <v>30</v>
      </c>
      <c r="C270" s="68" t="s">
        <v>583</v>
      </c>
      <c r="D270" s="45" t="str">
        <f t="shared" si="59"/>
        <v>Fine et al (2023)</v>
      </c>
      <c r="E270" s="45" t="s">
        <v>1251</v>
      </c>
      <c r="F270" s="45" t="s">
        <v>882</v>
      </c>
      <c r="G270" s="45">
        <v>2023</v>
      </c>
      <c r="AB270" s="93" t="s">
        <v>79</v>
      </c>
      <c r="BE270" s="45" t="s">
        <v>1306</v>
      </c>
      <c r="BF270" s="94" t="s">
        <v>1271</v>
      </c>
      <c r="BG270" s="94" t="s">
        <v>1272</v>
      </c>
      <c r="BM270" s="45">
        <v>1</v>
      </c>
      <c r="CL270" s="45" t="s">
        <v>1253</v>
      </c>
      <c r="CM270" s="45">
        <v>8.1999999999999993</v>
      </c>
      <c r="CN270" s="45">
        <v>5.7</v>
      </c>
      <c r="CO270" s="45">
        <v>11.9</v>
      </c>
      <c r="CW270" s="45" t="s">
        <v>84</v>
      </c>
      <c r="CX270" s="45" t="s">
        <v>82</v>
      </c>
      <c r="CY270" s="45" t="s">
        <v>1253</v>
      </c>
      <c r="CZ270" s="45">
        <v>8.1999999999999993</v>
      </c>
      <c r="DA270" s="45">
        <v>5.7</v>
      </c>
      <c r="DB270" s="45">
        <v>11.9</v>
      </c>
      <c r="DC270" s="69" t="s">
        <v>84</v>
      </c>
      <c r="DD270" s="69" t="s">
        <v>82</v>
      </c>
      <c r="DE270" s="49">
        <v>8.1999999999999993</v>
      </c>
      <c r="DF270" s="49">
        <v>5.7</v>
      </c>
      <c r="DG270" s="49">
        <v>11.9</v>
      </c>
      <c r="DI270" s="66">
        <f t="shared" si="62"/>
        <v>2.4999999999999991</v>
      </c>
      <c r="DJ270" s="45">
        <f t="shared" si="63"/>
        <v>3.7000000000000011</v>
      </c>
      <c r="DK270" s="45">
        <f t="shared" si="64"/>
        <v>2.1041341542702074</v>
      </c>
      <c r="DL270" s="93">
        <f t="shared" si="65"/>
        <v>1.7404661748405046</v>
      </c>
      <c r="DM270" s="93">
        <f t="shared" si="66"/>
        <v>2.4765384001174837</v>
      </c>
    </row>
    <row r="271" spans="1:117" s="45" customFormat="1" ht="21" customHeight="1" x14ac:dyDescent="0.35">
      <c r="A271" s="101">
        <v>111</v>
      </c>
      <c r="B271" s="101">
        <v>31</v>
      </c>
      <c r="C271" s="68" t="s">
        <v>583</v>
      </c>
      <c r="D271" s="45" t="str">
        <f t="shared" si="59"/>
        <v>Fine et al (2023)</v>
      </c>
      <c r="E271" s="45" t="s">
        <v>1251</v>
      </c>
      <c r="F271" s="45" t="s">
        <v>882</v>
      </c>
      <c r="G271" s="45">
        <v>2023</v>
      </c>
      <c r="AB271" s="93" t="s">
        <v>79</v>
      </c>
      <c r="BE271" s="45" t="s">
        <v>1307</v>
      </c>
      <c r="BF271" s="94" t="s">
        <v>1271</v>
      </c>
      <c r="BG271" s="94" t="s">
        <v>1272</v>
      </c>
      <c r="BM271" s="45">
        <v>1</v>
      </c>
      <c r="CL271" s="45" t="s">
        <v>1253</v>
      </c>
      <c r="CM271" s="45">
        <v>9.8000000000000007</v>
      </c>
      <c r="CN271" s="45">
        <v>7.5</v>
      </c>
      <c r="CO271" s="45">
        <v>12.6</v>
      </c>
      <c r="CW271" s="45" t="s">
        <v>84</v>
      </c>
      <c r="CX271" s="45" t="s">
        <v>82</v>
      </c>
      <c r="CY271" s="45" t="s">
        <v>1253</v>
      </c>
      <c r="CZ271" s="45">
        <v>9.8000000000000007</v>
      </c>
      <c r="DA271" s="45">
        <v>7.5</v>
      </c>
      <c r="DB271" s="45">
        <v>12.6</v>
      </c>
      <c r="DC271" s="69" t="s">
        <v>84</v>
      </c>
      <c r="DD271" s="69" t="s">
        <v>82</v>
      </c>
      <c r="DE271" s="49">
        <v>9.8000000000000007</v>
      </c>
      <c r="DF271" s="49">
        <v>7.5</v>
      </c>
      <c r="DG271" s="49">
        <v>12.6</v>
      </c>
      <c r="DI271" s="66">
        <f t="shared" si="62"/>
        <v>2.3000000000000007</v>
      </c>
      <c r="DJ271" s="45">
        <f t="shared" si="63"/>
        <v>2.7999999999999989</v>
      </c>
      <c r="DK271" s="45">
        <f t="shared" si="64"/>
        <v>2.2823823856765264</v>
      </c>
      <c r="DL271" s="93">
        <f t="shared" si="65"/>
        <v>2.0149030205422647</v>
      </c>
      <c r="DM271" s="93">
        <f t="shared" si="66"/>
        <v>2.5336968139574321</v>
      </c>
    </row>
    <row r="272" spans="1:117" s="45" customFormat="1" ht="21" customHeight="1" x14ac:dyDescent="0.35">
      <c r="A272" s="101">
        <v>111</v>
      </c>
      <c r="B272" s="101">
        <v>32</v>
      </c>
      <c r="C272" s="68" t="s">
        <v>583</v>
      </c>
      <c r="D272" s="45" t="str">
        <f t="shared" si="59"/>
        <v>Fine et al (2023)</v>
      </c>
      <c r="E272" s="45" t="s">
        <v>1251</v>
      </c>
      <c r="F272" s="45" t="s">
        <v>882</v>
      </c>
      <c r="G272" s="45">
        <v>2023</v>
      </c>
      <c r="AB272" s="93" t="s">
        <v>79</v>
      </c>
      <c r="BE272" s="45" t="s">
        <v>1308</v>
      </c>
      <c r="BF272" s="94" t="s">
        <v>1271</v>
      </c>
      <c r="BG272" s="94" t="s">
        <v>1272</v>
      </c>
      <c r="BM272" s="45">
        <v>1</v>
      </c>
      <c r="CL272" s="45" t="s">
        <v>1253</v>
      </c>
      <c r="CM272" s="45">
        <v>4.3</v>
      </c>
      <c r="CN272" s="45">
        <v>2.2000000000000002</v>
      </c>
      <c r="CO272" s="45">
        <v>8.6</v>
      </c>
      <c r="CW272" s="45" t="s">
        <v>84</v>
      </c>
      <c r="CX272" s="45" t="s">
        <v>82</v>
      </c>
      <c r="CY272" s="45" t="s">
        <v>1253</v>
      </c>
      <c r="CZ272" s="45">
        <v>4.3</v>
      </c>
      <c r="DA272" s="45">
        <v>2.2000000000000002</v>
      </c>
      <c r="DB272" s="45">
        <v>8.6</v>
      </c>
      <c r="DC272" s="69" t="s">
        <v>84</v>
      </c>
      <c r="DD272" s="69" t="s">
        <v>82</v>
      </c>
      <c r="DE272" s="49">
        <v>4.3</v>
      </c>
      <c r="DF272" s="49">
        <v>2.2000000000000002</v>
      </c>
      <c r="DG272" s="49">
        <v>8.6</v>
      </c>
      <c r="DI272" s="66">
        <f t="shared" si="62"/>
        <v>2.0999999999999996</v>
      </c>
      <c r="DJ272" s="45">
        <f t="shared" si="63"/>
        <v>4.3</v>
      </c>
      <c r="DK272" s="45">
        <f t="shared" si="64"/>
        <v>1.4586150226995167</v>
      </c>
      <c r="DL272" s="93">
        <f t="shared" si="65"/>
        <v>0.78845736036427028</v>
      </c>
      <c r="DM272" s="93">
        <f t="shared" si="66"/>
        <v>2.1517622032594619</v>
      </c>
    </row>
    <row r="273" spans="1:117" s="45" customFormat="1" ht="21" customHeight="1" x14ac:dyDescent="0.35">
      <c r="A273" s="101">
        <v>111</v>
      </c>
      <c r="B273" s="101">
        <v>33</v>
      </c>
      <c r="C273" s="68" t="s">
        <v>583</v>
      </c>
      <c r="D273" s="45" t="str">
        <f t="shared" si="59"/>
        <v>Fine et al (2023)</v>
      </c>
      <c r="E273" s="45" t="s">
        <v>1251</v>
      </c>
      <c r="F273" s="45" t="s">
        <v>882</v>
      </c>
      <c r="G273" s="45">
        <v>2023</v>
      </c>
      <c r="AB273" s="93" t="s">
        <v>79</v>
      </c>
      <c r="BE273" s="45" t="s">
        <v>1309</v>
      </c>
      <c r="BF273" s="94" t="s">
        <v>1271</v>
      </c>
      <c r="BG273" s="94" t="s">
        <v>1272</v>
      </c>
      <c r="BM273" s="45">
        <v>1</v>
      </c>
      <c r="CL273" s="45" t="s">
        <v>1253</v>
      </c>
      <c r="CM273" s="45">
        <v>5</v>
      </c>
      <c r="CN273" s="45">
        <v>3.9</v>
      </c>
      <c r="CO273" s="45">
        <v>6.3</v>
      </c>
      <c r="CW273" s="45" t="s">
        <v>84</v>
      </c>
      <c r="CX273" s="45" t="s">
        <v>82</v>
      </c>
      <c r="CY273" s="45" t="s">
        <v>1253</v>
      </c>
      <c r="CZ273" s="45">
        <v>5</v>
      </c>
      <c r="DA273" s="45">
        <v>3.9</v>
      </c>
      <c r="DB273" s="45">
        <v>6.3</v>
      </c>
      <c r="DC273" s="69" t="s">
        <v>84</v>
      </c>
      <c r="DD273" s="69" t="s">
        <v>82</v>
      </c>
      <c r="DE273" s="49">
        <v>5</v>
      </c>
      <c r="DF273" s="49">
        <v>3.9</v>
      </c>
      <c r="DG273" s="49">
        <v>6.3</v>
      </c>
      <c r="DI273" s="66">
        <f t="shared" si="62"/>
        <v>1.1000000000000001</v>
      </c>
      <c r="DJ273" s="45">
        <f t="shared" si="63"/>
        <v>1.2999999999999998</v>
      </c>
      <c r="DK273" s="45">
        <f t="shared" si="64"/>
        <v>1.6094379124341003</v>
      </c>
      <c r="DL273" s="93">
        <f t="shared" si="65"/>
        <v>1.3609765531356006</v>
      </c>
      <c r="DM273" s="93">
        <f t="shared" si="66"/>
        <v>1.8405496333974869</v>
      </c>
    </row>
    <row r="274" spans="1:117" s="45" customFormat="1" ht="21" customHeight="1" x14ac:dyDescent="0.35">
      <c r="A274" s="101">
        <v>111</v>
      </c>
      <c r="B274" s="101">
        <v>34</v>
      </c>
      <c r="C274" s="68" t="s">
        <v>583</v>
      </c>
      <c r="D274" s="45" t="str">
        <f t="shared" si="59"/>
        <v>Fine et al (2023)</v>
      </c>
      <c r="E274" s="45" t="s">
        <v>1251</v>
      </c>
      <c r="F274" s="45" t="s">
        <v>882</v>
      </c>
      <c r="G274" s="45">
        <v>2023</v>
      </c>
      <c r="AB274" s="93" t="s">
        <v>79</v>
      </c>
      <c r="BE274" s="45" t="s">
        <v>1310</v>
      </c>
      <c r="BF274" s="94" t="s">
        <v>1271</v>
      </c>
      <c r="BG274" s="94" t="s">
        <v>1272</v>
      </c>
      <c r="BM274" s="45">
        <v>1</v>
      </c>
      <c r="CL274" s="45" t="s">
        <v>1253</v>
      </c>
      <c r="CM274" s="45">
        <v>4.4000000000000004</v>
      </c>
      <c r="CN274" s="45">
        <v>3.8</v>
      </c>
      <c r="CO274" s="45">
        <v>5.0999999999999996</v>
      </c>
      <c r="CW274" s="45" t="s">
        <v>84</v>
      </c>
      <c r="CX274" s="45" t="s">
        <v>82</v>
      </c>
      <c r="CY274" s="45" t="s">
        <v>1253</v>
      </c>
      <c r="CZ274" s="45">
        <v>4.4000000000000004</v>
      </c>
      <c r="DA274" s="45">
        <v>3.8</v>
      </c>
      <c r="DB274" s="45">
        <v>5.0999999999999996</v>
      </c>
      <c r="DC274" s="69" t="s">
        <v>84</v>
      </c>
      <c r="DD274" s="69" t="s">
        <v>82</v>
      </c>
      <c r="DE274" s="49">
        <v>4.4000000000000004</v>
      </c>
      <c r="DF274" s="49">
        <v>3.8</v>
      </c>
      <c r="DG274" s="49">
        <v>5.0999999999999996</v>
      </c>
      <c r="DI274" s="66">
        <f t="shared" si="62"/>
        <v>0.60000000000000053</v>
      </c>
      <c r="DJ274" s="45">
        <f t="shared" si="63"/>
        <v>0.69999999999999929</v>
      </c>
      <c r="DK274" s="45">
        <f t="shared" si="64"/>
        <v>1.4816045409242156</v>
      </c>
      <c r="DL274" s="93">
        <f t="shared" si="65"/>
        <v>1.33500106673234</v>
      </c>
      <c r="DM274" s="93">
        <f t="shared" si="66"/>
        <v>1.62924053973028</v>
      </c>
    </row>
    <row r="275" spans="1:117" s="45" customFormat="1" ht="21" customHeight="1" x14ac:dyDescent="0.35">
      <c r="A275" s="101">
        <v>111</v>
      </c>
      <c r="B275" s="101">
        <v>11</v>
      </c>
      <c r="C275" s="68" t="s">
        <v>583</v>
      </c>
      <c r="D275" s="45" t="str">
        <f t="shared" si="59"/>
        <v>Fine et al (2023)</v>
      </c>
      <c r="E275" s="45" t="s">
        <v>1251</v>
      </c>
      <c r="F275" s="45" t="s">
        <v>882</v>
      </c>
      <c r="G275" s="45">
        <v>2023</v>
      </c>
      <c r="AB275" s="93" t="s">
        <v>79</v>
      </c>
      <c r="BE275" s="45" t="s">
        <v>1520</v>
      </c>
      <c r="BF275" s="94" t="s">
        <v>1637</v>
      </c>
      <c r="BG275" s="94" t="s">
        <v>1700</v>
      </c>
      <c r="BM275" s="45">
        <v>1</v>
      </c>
      <c r="CL275" s="45" t="s">
        <v>1253</v>
      </c>
      <c r="CM275" s="45">
        <v>27</v>
      </c>
      <c r="CN275" s="45">
        <v>22.8</v>
      </c>
      <c r="CO275" s="45">
        <v>32</v>
      </c>
      <c r="CW275" s="45" t="s">
        <v>84</v>
      </c>
      <c r="CX275" s="45" t="s">
        <v>82</v>
      </c>
      <c r="CY275" s="45" t="s">
        <v>1253</v>
      </c>
      <c r="CZ275" s="45">
        <v>27</v>
      </c>
      <c r="DA275" s="45">
        <v>22.8</v>
      </c>
      <c r="DB275" s="45">
        <v>32</v>
      </c>
      <c r="DC275" s="69" t="s">
        <v>84</v>
      </c>
      <c r="DD275" s="69" t="s">
        <v>82</v>
      </c>
      <c r="DE275" s="49">
        <v>27</v>
      </c>
      <c r="DF275" s="49">
        <v>22.8</v>
      </c>
      <c r="DG275" s="49">
        <v>32</v>
      </c>
      <c r="DI275" s="66">
        <f t="shared" si="62"/>
        <v>4.1999999999999993</v>
      </c>
      <c r="DJ275" s="45">
        <f t="shared" si="63"/>
        <v>5</v>
      </c>
      <c r="DK275" s="45">
        <f t="shared" si="64"/>
        <v>3.2958368660043291</v>
      </c>
      <c r="DL275" s="93">
        <f t="shared" si="65"/>
        <v>3.1267605359603952</v>
      </c>
      <c r="DM275" s="93">
        <f t="shared" si="66"/>
        <v>3.4657359027997265</v>
      </c>
    </row>
    <row r="276" spans="1:117" s="45" customFormat="1" ht="21" customHeight="1" x14ac:dyDescent="0.35">
      <c r="A276" s="101">
        <v>111</v>
      </c>
      <c r="B276" s="101">
        <v>12</v>
      </c>
      <c r="C276" s="68" t="s">
        <v>583</v>
      </c>
      <c r="D276" s="45" t="str">
        <f t="shared" si="59"/>
        <v>Fine et al (2023)</v>
      </c>
      <c r="E276" s="45" t="s">
        <v>1251</v>
      </c>
      <c r="F276" s="45" t="s">
        <v>882</v>
      </c>
      <c r="G276" s="45">
        <v>2023</v>
      </c>
      <c r="AB276" s="93" t="s">
        <v>79</v>
      </c>
      <c r="BE276" s="45" t="s">
        <v>1521</v>
      </c>
      <c r="BF276" s="94" t="s">
        <v>1637</v>
      </c>
      <c r="BG276" s="94" t="s">
        <v>1700</v>
      </c>
      <c r="BM276" s="45">
        <v>1</v>
      </c>
      <c r="CL276" s="45" t="s">
        <v>1253</v>
      </c>
      <c r="CM276" s="45">
        <v>20.2</v>
      </c>
      <c r="CN276" s="45">
        <v>17.5</v>
      </c>
      <c r="CO276" s="45">
        <v>23.2</v>
      </c>
      <c r="CW276" s="45" t="s">
        <v>84</v>
      </c>
      <c r="CX276" s="45" t="s">
        <v>82</v>
      </c>
      <c r="CY276" s="45" t="s">
        <v>1253</v>
      </c>
      <c r="CZ276" s="45">
        <v>20.2</v>
      </c>
      <c r="DA276" s="45">
        <v>17.5</v>
      </c>
      <c r="DB276" s="45">
        <v>23.2</v>
      </c>
      <c r="DC276" s="69" t="s">
        <v>84</v>
      </c>
      <c r="DD276" s="69" t="s">
        <v>82</v>
      </c>
      <c r="DE276" s="49">
        <v>20.2</v>
      </c>
      <c r="DF276" s="49">
        <v>17.5</v>
      </c>
      <c r="DG276" s="49">
        <v>23.2</v>
      </c>
      <c r="DI276" s="66">
        <f t="shared" si="62"/>
        <v>2.6999999999999993</v>
      </c>
      <c r="DJ276" s="45">
        <f t="shared" si="63"/>
        <v>3</v>
      </c>
      <c r="DK276" s="45">
        <f t="shared" si="64"/>
        <v>3.0056826044071592</v>
      </c>
      <c r="DL276" s="93">
        <f t="shared" si="65"/>
        <v>2.8622008809294686</v>
      </c>
      <c r="DM276" s="93">
        <f t="shared" si="66"/>
        <v>3.1441522786722644</v>
      </c>
    </row>
    <row r="277" spans="1:117" s="45" customFormat="1" ht="21" customHeight="1" x14ac:dyDescent="0.35">
      <c r="A277" s="101">
        <v>111</v>
      </c>
      <c r="B277" s="101">
        <v>13</v>
      </c>
      <c r="C277" s="68" t="s">
        <v>583</v>
      </c>
      <c r="D277" s="45" t="str">
        <f t="shared" si="59"/>
        <v>Fine et al (2023)</v>
      </c>
      <c r="E277" s="45" t="s">
        <v>1251</v>
      </c>
      <c r="F277" s="45" t="s">
        <v>882</v>
      </c>
      <c r="G277" s="45">
        <v>2023</v>
      </c>
      <c r="AB277" s="93" t="s">
        <v>79</v>
      </c>
      <c r="BE277" s="45" t="s">
        <v>1522</v>
      </c>
      <c r="BF277" s="94" t="s">
        <v>1637</v>
      </c>
      <c r="BG277" s="94" t="s">
        <v>1700</v>
      </c>
      <c r="BM277" s="45">
        <v>1</v>
      </c>
      <c r="CL277" s="45" t="s">
        <v>1253</v>
      </c>
      <c r="CM277" s="45">
        <v>18.5</v>
      </c>
      <c r="CN277" s="45">
        <v>15.1</v>
      </c>
      <c r="CO277" s="45">
        <v>22.6</v>
      </c>
      <c r="CW277" s="45" t="s">
        <v>84</v>
      </c>
      <c r="CX277" s="45" t="s">
        <v>82</v>
      </c>
      <c r="CY277" s="45" t="s">
        <v>1253</v>
      </c>
      <c r="CZ277" s="45">
        <v>18.5</v>
      </c>
      <c r="DA277" s="45">
        <v>15.1</v>
      </c>
      <c r="DB277" s="45">
        <v>22.6</v>
      </c>
      <c r="DC277" s="69" t="s">
        <v>84</v>
      </c>
      <c r="DD277" s="69" t="s">
        <v>82</v>
      </c>
      <c r="DE277" s="49">
        <v>18.5</v>
      </c>
      <c r="DF277" s="49">
        <v>15.1</v>
      </c>
      <c r="DG277" s="49">
        <v>22.6</v>
      </c>
      <c r="DI277" s="66">
        <f t="shared" si="62"/>
        <v>3.4000000000000004</v>
      </c>
      <c r="DJ277" s="45">
        <f t="shared" si="63"/>
        <v>4.1000000000000014</v>
      </c>
      <c r="DK277" s="45">
        <f t="shared" si="64"/>
        <v>2.917770732084279</v>
      </c>
      <c r="DL277" s="93">
        <f t="shared" si="65"/>
        <v>2.7146947438208788</v>
      </c>
      <c r="DM277" s="93">
        <f t="shared" si="66"/>
        <v>3.1179499062782403</v>
      </c>
    </row>
    <row r="278" spans="1:117" s="45" customFormat="1" ht="21" customHeight="1" x14ac:dyDescent="0.35">
      <c r="A278" s="101">
        <v>111</v>
      </c>
      <c r="B278" s="101">
        <v>14</v>
      </c>
      <c r="C278" s="68" t="s">
        <v>583</v>
      </c>
      <c r="D278" s="45" t="str">
        <f t="shared" si="59"/>
        <v>Fine et al (2023)</v>
      </c>
      <c r="E278" s="45" t="s">
        <v>1251</v>
      </c>
      <c r="F278" s="45" t="s">
        <v>882</v>
      </c>
      <c r="G278" s="45">
        <v>2023</v>
      </c>
      <c r="AB278" s="93" t="s">
        <v>79</v>
      </c>
      <c r="BE278" s="45" t="s">
        <v>1523</v>
      </c>
      <c r="BF278" s="94" t="s">
        <v>1637</v>
      </c>
      <c r="BG278" s="94" t="s">
        <v>1700</v>
      </c>
      <c r="BM278" s="45">
        <v>1</v>
      </c>
      <c r="CL278" s="45" t="s">
        <v>1253</v>
      </c>
      <c r="CM278" s="45">
        <v>23</v>
      </c>
      <c r="CN278" s="45">
        <v>20.5</v>
      </c>
      <c r="CO278" s="45">
        <v>25.9</v>
      </c>
      <c r="CW278" s="45" t="s">
        <v>84</v>
      </c>
      <c r="CX278" s="45" t="s">
        <v>82</v>
      </c>
      <c r="CY278" s="45" t="s">
        <v>1253</v>
      </c>
      <c r="CZ278" s="45">
        <v>23</v>
      </c>
      <c r="DA278" s="45">
        <v>20.5</v>
      </c>
      <c r="DB278" s="45">
        <v>25.9</v>
      </c>
      <c r="DC278" s="69" t="s">
        <v>84</v>
      </c>
      <c r="DD278" s="69" t="s">
        <v>82</v>
      </c>
      <c r="DE278" s="49">
        <v>23</v>
      </c>
      <c r="DF278" s="49">
        <v>20.5</v>
      </c>
      <c r="DG278" s="49">
        <v>25.9</v>
      </c>
      <c r="DI278" s="66">
        <f t="shared" si="62"/>
        <v>2.5</v>
      </c>
      <c r="DJ278" s="45">
        <f t="shared" si="63"/>
        <v>2.8999999999999986</v>
      </c>
      <c r="DK278" s="45">
        <f t="shared" si="64"/>
        <v>3.1354942159291497</v>
      </c>
      <c r="DL278" s="93">
        <f t="shared" si="65"/>
        <v>3.0204248861443626</v>
      </c>
      <c r="DM278" s="93">
        <f t="shared" si="66"/>
        <v>3.2542429687054919</v>
      </c>
    </row>
    <row r="279" spans="1:117" s="45" customFormat="1" ht="21" customHeight="1" x14ac:dyDescent="0.35">
      <c r="A279" s="101">
        <v>111</v>
      </c>
      <c r="B279" s="101">
        <v>15</v>
      </c>
      <c r="C279" s="68" t="s">
        <v>583</v>
      </c>
      <c r="D279" s="45" t="str">
        <f t="shared" si="59"/>
        <v>Fine et al (2023)</v>
      </c>
      <c r="E279" s="45" t="s">
        <v>1251</v>
      </c>
      <c r="F279" s="45" t="s">
        <v>882</v>
      </c>
      <c r="G279" s="45">
        <v>2023</v>
      </c>
      <c r="AB279" s="93" t="s">
        <v>79</v>
      </c>
      <c r="BE279" s="45" t="s">
        <v>1524</v>
      </c>
      <c r="BF279" s="94" t="s">
        <v>1637</v>
      </c>
      <c r="BG279" s="94" t="s">
        <v>1700</v>
      </c>
      <c r="BM279" s="45">
        <v>1</v>
      </c>
      <c r="CL279" s="45" t="s">
        <v>1253</v>
      </c>
      <c r="CM279" s="45">
        <v>11.3</v>
      </c>
      <c r="CN279" s="45">
        <v>10.4</v>
      </c>
      <c r="CO279" s="45">
        <v>12.3</v>
      </c>
      <c r="CW279" s="45" t="s">
        <v>84</v>
      </c>
      <c r="CX279" s="45" t="s">
        <v>82</v>
      </c>
      <c r="CY279" s="45" t="s">
        <v>1253</v>
      </c>
      <c r="CZ279" s="45">
        <v>11.3</v>
      </c>
      <c r="DA279" s="45">
        <v>10.4</v>
      </c>
      <c r="DB279" s="45">
        <v>12.3</v>
      </c>
      <c r="DC279" s="69" t="s">
        <v>84</v>
      </c>
      <c r="DD279" s="69" t="s">
        <v>82</v>
      </c>
      <c r="DE279" s="49">
        <v>11.3</v>
      </c>
      <c r="DF279" s="49">
        <v>10.4</v>
      </c>
      <c r="DG279" s="49">
        <v>12.3</v>
      </c>
      <c r="DI279" s="66">
        <f t="shared" si="62"/>
        <v>0.90000000000000036</v>
      </c>
      <c r="DJ279" s="45">
        <f t="shared" si="63"/>
        <v>1</v>
      </c>
      <c r="DK279" s="45">
        <f t="shared" si="64"/>
        <v>2.4248027257182949</v>
      </c>
      <c r="DL279" s="93">
        <f t="shared" si="65"/>
        <v>2.341805806147327</v>
      </c>
      <c r="DM279" s="93">
        <f t="shared" si="66"/>
        <v>2.5095992623783721</v>
      </c>
    </row>
    <row r="280" spans="1:117" s="45" customFormat="1" ht="21" customHeight="1" x14ac:dyDescent="0.35">
      <c r="A280" s="101">
        <v>111</v>
      </c>
      <c r="B280" s="101">
        <v>16</v>
      </c>
      <c r="C280" s="68" t="s">
        <v>583</v>
      </c>
      <c r="D280" s="45" t="str">
        <f t="shared" si="59"/>
        <v>Fine et al (2023)</v>
      </c>
      <c r="E280" s="45" t="s">
        <v>1251</v>
      </c>
      <c r="F280" s="45" t="s">
        <v>882</v>
      </c>
      <c r="G280" s="45">
        <v>2023</v>
      </c>
      <c r="AB280" s="93" t="s">
        <v>79</v>
      </c>
      <c r="BE280" s="45" t="s">
        <v>1525</v>
      </c>
      <c r="BF280" s="94" t="s">
        <v>1637</v>
      </c>
      <c r="BG280" s="94" t="s">
        <v>1700</v>
      </c>
      <c r="BM280" s="45">
        <v>1</v>
      </c>
      <c r="CL280" s="45" t="s">
        <v>1253</v>
      </c>
      <c r="CM280" s="45">
        <v>9.1999999999999993</v>
      </c>
      <c r="CN280" s="45">
        <v>8.3000000000000007</v>
      </c>
      <c r="CO280" s="45">
        <v>10.199999999999999</v>
      </c>
      <c r="CW280" s="45" t="s">
        <v>84</v>
      </c>
      <c r="CX280" s="45" t="s">
        <v>82</v>
      </c>
      <c r="CY280" s="45" t="s">
        <v>1253</v>
      </c>
      <c r="CZ280" s="45">
        <v>9.1999999999999993</v>
      </c>
      <c r="DA280" s="45">
        <v>8.3000000000000007</v>
      </c>
      <c r="DB280" s="45">
        <v>10.199999999999999</v>
      </c>
      <c r="DC280" s="69" t="s">
        <v>84</v>
      </c>
      <c r="DD280" s="69" t="s">
        <v>82</v>
      </c>
      <c r="DE280" s="49">
        <v>9.1999999999999993</v>
      </c>
      <c r="DF280" s="49">
        <v>8.3000000000000007</v>
      </c>
      <c r="DG280" s="49">
        <v>10.199999999999999</v>
      </c>
      <c r="DI280" s="66">
        <f t="shared" si="62"/>
        <v>0.89999999999999858</v>
      </c>
      <c r="DJ280" s="45">
        <f t="shared" si="63"/>
        <v>1</v>
      </c>
      <c r="DK280" s="45">
        <f t="shared" si="64"/>
        <v>2.2192034840549946</v>
      </c>
      <c r="DL280" s="93">
        <f t="shared" si="65"/>
        <v>2.1162555148025524</v>
      </c>
      <c r="DM280" s="93">
        <f t="shared" si="66"/>
        <v>2.3223877202902252</v>
      </c>
    </row>
    <row r="281" spans="1:117" s="45" customFormat="1" ht="21" customHeight="1" x14ac:dyDescent="0.35">
      <c r="A281" s="101">
        <v>111</v>
      </c>
      <c r="B281" s="101">
        <v>17</v>
      </c>
      <c r="C281" s="68" t="s">
        <v>583</v>
      </c>
      <c r="D281" s="45" t="str">
        <f t="shared" si="59"/>
        <v>Fine et al (2023)</v>
      </c>
      <c r="E281" s="45" t="s">
        <v>1251</v>
      </c>
      <c r="F281" s="45" t="s">
        <v>882</v>
      </c>
      <c r="G281" s="45">
        <v>2023</v>
      </c>
      <c r="AB281" s="93" t="s">
        <v>79</v>
      </c>
      <c r="BE281" s="45" t="s">
        <v>1526</v>
      </c>
      <c r="BF281" s="94" t="s">
        <v>1637</v>
      </c>
      <c r="BG281" s="94" t="s">
        <v>1700</v>
      </c>
      <c r="BM281" s="45">
        <v>1</v>
      </c>
      <c r="CL281" s="45" t="s">
        <v>1253</v>
      </c>
      <c r="CM281" s="45">
        <v>15.3</v>
      </c>
      <c r="CN281" s="45">
        <v>10.7</v>
      </c>
      <c r="CO281" s="45">
        <v>22.1</v>
      </c>
      <c r="CW281" s="45" t="s">
        <v>84</v>
      </c>
      <c r="CX281" s="45" t="s">
        <v>82</v>
      </c>
      <c r="CY281" s="45" t="s">
        <v>1253</v>
      </c>
      <c r="CZ281" s="45">
        <v>15.3</v>
      </c>
      <c r="DA281" s="45">
        <v>10.7</v>
      </c>
      <c r="DB281" s="45">
        <v>22.1</v>
      </c>
      <c r="DC281" s="69" t="s">
        <v>84</v>
      </c>
      <c r="DD281" s="69" t="s">
        <v>82</v>
      </c>
      <c r="DE281" s="49">
        <v>15.3</v>
      </c>
      <c r="DF281" s="49">
        <v>10.7</v>
      </c>
      <c r="DG281" s="49">
        <v>22.1</v>
      </c>
      <c r="DI281" s="66">
        <f t="shared" si="62"/>
        <v>4.6000000000000014</v>
      </c>
      <c r="DJ281" s="45">
        <f t="shared" si="63"/>
        <v>6.8000000000000007</v>
      </c>
      <c r="DK281" s="45">
        <f t="shared" si="64"/>
        <v>2.7278528283983898</v>
      </c>
      <c r="DL281" s="93">
        <f t="shared" si="65"/>
        <v>2.3702437414678603</v>
      </c>
      <c r="DM281" s="93">
        <f t="shared" si="66"/>
        <v>3.095577608523707</v>
      </c>
    </row>
    <row r="282" spans="1:117" s="45" customFormat="1" ht="21" customHeight="1" x14ac:dyDescent="0.35">
      <c r="A282" s="101">
        <v>111</v>
      </c>
      <c r="B282" s="101">
        <v>27</v>
      </c>
      <c r="C282" s="68" t="s">
        <v>583</v>
      </c>
      <c r="D282" s="45" t="str">
        <f t="shared" si="59"/>
        <v>Fine et al (2023)</v>
      </c>
      <c r="E282" s="45" t="s">
        <v>1251</v>
      </c>
      <c r="F282" s="45" t="s">
        <v>882</v>
      </c>
      <c r="G282" s="45">
        <v>2023</v>
      </c>
      <c r="AB282" s="93" t="s">
        <v>79</v>
      </c>
      <c r="BE282" s="45" t="s">
        <v>1418</v>
      </c>
      <c r="BF282" s="94" t="s">
        <v>1396</v>
      </c>
      <c r="BG282" s="94" t="s">
        <v>1361</v>
      </c>
      <c r="BM282" s="45">
        <v>1</v>
      </c>
      <c r="CL282" s="45" t="s">
        <v>1253</v>
      </c>
      <c r="CM282" s="45">
        <v>1.1000000000000001</v>
      </c>
      <c r="CN282" s="45">
        <v>0.7</v>
      </c>
      <c r="CO282" s="45">
        <v>1.7</v>
      </c>
      <c r="CW282" s="45" t="s">
        <v>84</v>
      </c>
      <c r="CX282" s="45" t="s">
        <v>82</v>
      </c>
      <c r="CY282" s="45" t="s">
        <v>1253</v>
      </c>
      <c r="CZ282" s="45">
        <v>1.1000000000000001</v>
      </c>
      <c r="DA282" s="45">
        <v>0.7</v>
      </c>
      <c r="DB282" s="45">
        <v>1.7</v>
      </c>
      <c r="DC282" s="69" t="s">
        <v>84</v>
      </c>
      <c r="DD282" s="69" t="s">
        <v>82</v>
      </c>
      <c r="DE282" s="49">
        <v>1.1000000000000001</v>
      </c>
      <c r="DF282" s="49">
        <v>0.7</v>
      </c>
      <c r="DG282" s="49">
        <v>1.7</v>
      </c>
      <c r="DI282" s="66">
        <f t="shared" si="62"/>
        <v>0.40000000000000013</v>
      </c>
      <c r="DJ282" s="45">
        <f t="shared" si="63"/>
        <v>0.59999999999999987</v>
      </c>
      <c r="DK282" s="45">
        <f t="shared" si="64"/>
        <v>9.5310179804324935E-2</v>
      </c>
      <c r="DL282" s="93">
        <f t="shared" si="65"/>
        <v>-0.35667494393873245</v>
      </c>
      <c r="DM282" s="93">
        <f t="shared" si="66"/>
        <v>0.53062825106217038</v>
      </c>
    </row>
    <row r="283" spans="1:117" s="45" customFormat="1" ht="21" customHeight="1" x14ac:dyDescent="0.35">
      <c r="A283" s="101">
        <v>111</v>
      </c>
      <c r="B283" s="101">
        <v>18</v>
      </c>
      <c r="C283" s="68" t="s">
        <v>583</v>
      </c>
      <c r="D283" s="45" t="str">
        <f t="shared" si="59"/>
        <v>Fine et al (2023)</v>
      </c>
      <c r="E283" s="45" t="s">
        <v>1251</v>
      </c>
      <c r="F283" s="45" t="s">
        <v>882</v>
      </c>
      <c r="G283" s="45">
        <v>2023</v>
      </c>
      <c r="AB283" s="93" t="s">
        <v>79</v>
      </c>
      <c r="BE283" s="45" t="s">
        <v>1548</v>
      </c>
      <c r="BF283" s="94" t="s">
        <v>1568</v>
      </c>
      <c r="BG283" s="94" t="s">
        <v>1701</v>
      </c>
      <c r="BM283" s="45">
        <v>1</v>
      </c>
      <c r="CL283" s="45" t="s">
        <v>1253</v>
      </c>
      <c r="CM283" s="45">
        <v>59.1</v>
      </c>
      <c r="CN283" s="45">
        <v>39.200000000000003</v>
      </c>
      <c r="CO283" s="45">
        <v>88.7</v>
      </c>
      <c r="CW283" s="45" t="s">
        <v>84</v>
      </c>
      <c r="CX283" s="45" t="s">
        <v>82</v>
      </c>
      <c r="CY283" s="45" t="s">
        <v>1253</v>
      </c>
      <c r="CZ283" s="45">
        <v>59.1</v>
      </c>
      <c r="DA283" s="45">
        <v>39.200000000000003</v>
      </c>
      <c r="DB283" s="45">
        <v>88.7</v>
      </c>
      <c r="DC283" s="69" t="s">
        <v>84</v>
      </c>
      <c r="DD283" s="69" t="s">
        <v>82</v>
      </c>
      <c r="DE283" s="49">
        <v>59.1</v>
      </c>
      <c r="DF283" s="49">
        <v>39.200000000000003</v>
      </c>
      <c r="DG283" s="49">
        <v>88.7</v>
      </c>
      <c r="DI283" s="66">
        <f t="shared" si="62"/>
        <v>19.899999999999999</v>
      </c>
      <c r="DJ283" s="45">
        <f t="shared" si="63"/>
        <v>29.6</v>
      </c>
      <c r="DK283" s="45">
        <f t="shared" si="64"/>
        <v>4.0792309244120526</v>
      </c>
      <c r="DL283" s="93">
        <f t="shared" si="65"/>
        <v>3.6686767467964168</v>
      </c>
      <c r="DM283" s="93">
        <f t="shared" si="66"/>
        <v>4.4852598893155342</v>
      </c>
    </row>
    <row r="284" spans="1:117" s="45" customFormat="1" ht="21" customHeight="1" x14ac:dyDescent="0.35">
      <c r="A284" s="101">
        <v>111</v>
      </c>
      <c r="B284" s="101">
        <v>19</v>
      </c>
      <c r="C284" s="68" t="s">
        <v>583</v>
      </c>
      <c r="D284" s="45" t="str">
        <f t="shared" si="59"/>
        <v>Fine et al (2023)</v>
      </c>
      <c r="E284" s="45" t="s">
        <v>1251</v>
      </c>
      <c r="F284" s="45" t="s">
        <v>882</v>
      </c>
      <c r="G284" s="45">
        <v>2023</v>
      </c>
      <c r="AB284" s="93" t="s">
        <v>79</v>
      </c>
      <c r="BE284" s="45" t="s">
        <v>1549</v>
      </c>
      <c r="BF284" s="94" t="s">
        <v>1568</v>
      </c>
      <c r="BG284" s="94" t="s">
        <v>1701</v>
      </c>
      <c r="BM284" s="45">
        <v>1</v>
      </c>
      <c r="CL284" s="45" t="s">
        <v>1253</v>
      </c>
      <c r="CM284" s="45">
        <v>23.7</v>
      </c>
      <c r="CN284" s="45">
        <v>17.600000000000001</v>
      </c>
      <c r="CO284" s="45">
        <v>31.7</v>
      </c>
      <c r="CW284" s="45" t="s">
        <v>84</v>
      </c>
      <c r="CX284" s="45" t="s">
        <v>82</v>
      </c>
      <c r="CY284" s="45" t="s">
        <v>1253</v>
      </c>
      <c r="CZ284" s="45">
        <v>23.7</v>
      </c>
      <c r="DA284" s="45">
        <v>17.600000000000001</v>
      </c>
      <c r="DB284" s="45">
        <v>31.7</v>
      </c>
      <c r="DC284" s="69" t="s">
        <v>84</v>
      </c>
      <c r="DD284" s="69" t="s">
        <v>82</v>
      </c>
      <c r="DE284" s="49">
        <v>23.7</v>
      </c>
      <c r="DF284" s="49">
        <v>17.600000000000001</v>
      </c>
      <c r="DG284" s="49">
        <v>31.7</v>
      </c>
      <c r="DI284" s="66">
        <f t="shared" si="62"/>
        <v>6.0999999999999979</v>
      </c>
      <c r="DJ284" s="45">
        <f t="shared" si="63"/>
        <v>8</v>
      </c>
      <c r="DK284" s="45">
        <f t="shared" si="64"/>
        <v>3.1654750481410856</v>
      </c>
      <c r="DL284" s="93">
        <f t="shared" si="65"/>
        <v>2.8678989020441064</v>
      </c>
      <c r="DM284" s="93">
        <f t="shared" si="66"/>
        <v>3.4563166808832348</v>
      </c>
    </row>
    <row r="285" spans="1:117" s="45" customFormat="1" ht="21" customHeight="1" x14ac:dyDescent="0.35">
      <c r="A285" s="101">
        <v>111</v>
      </c>
      <c r="B285" s="101">
        <v>20</v>
      </c>
      <c r="C285" s="68" t="s">
        <v>583</v>
      </c>
      <c r="D285" s="45" t="str">
        <f t="shared" si="59"/>
        <v>Fine et al (2023)</v>
      </c>
      <c r="E285" s="45" t="s">
        <v>1251</v>
      </c>
      <c r="F285" s="45" t="s">
        <v>882</v>
      </c>
      <c r="G285" s="45">
        <v>2023</v>
      </c>
      <c r="AB285" s="93" t="s">
        <v>79</v>
      </c>
      <c r="BE285" s="45" t="s">
        <v>1550</v>
      </c>
      <c r="BF285" s="94" t="s">
        <v>1568</v>
      </c>
      <c r="BG285" s="94" t="s">
        <v>1701</v>
      </c>
      <c r="BM285" s="45">
        <v>1</v>
      </c>
      <c r="CL285" s="45" t="s">
        <v>1253</v>
      </c>
      <c r="CM285" s="45">
        <v>17.8</v>
      </c>
      <c r="CN285" s="45">
        <v>12.4</v>
      </c>
      <c r="CO285" s="45">
        <v>25.6</v>
      </c>
      <c r="CW285" s="45" t="s">
        <v>84</v>
      </c>
      <c r="CX285" s="45" t="s">
        <v>82</v>
      </c>
      <c r="CY285" s="45" t="s">
        <v>1253</v>
      </c>
      <c r="CZ285" s="45">
        <v>17.8</v>
      </c>
      <c r="DA285" s="45">
        <v>12.4</v>
      </c>
      <c r="DB285" s="45">
        <v>25.6</v>
      </c>
      <c r="DC285" s="69" t="s">
        <v>84</v>
      </c>
      <c r="DD285" s="69" t="s">
        <v>82</v>
      </c>
      <c r="DE285" s="49">
        <v>17.8</v>
      </c>
      <c r="DF285" s="49">
        <v>12.4</v>
      </c>
      <c r="DG285" s="49">
        <v>25.6</v>
      </c>
      <c r="DI285" s="66">
        <f t="shared" si="62"/>
        <v>5.4</v>
      </c>
      <c r="DJ285" s="45">
        <f t="shared" si="63"/>
        <v>7.8000000000000007</v>
      </c>
      <c r="DK285" s="45">
        <f t="shared" si="64"/>
        <v>2.8791984572980396</v>
      </c>
      <c r="DL285" s="93">
        <f t="shared" si="65"/>
        <v>2.5176964726109912</v>
      </c>
      <c r="DM285" s="93">
        <f t="shared" si="66"/>
        <v>3.2425923514855168</v>
      </c>
    </row>
    <row r="286" spans="1:117" s="45" customFormat="1" ht="21" customHeight="1" x14ac:dyDescent="0.35">
      <c r="A286" s="101">
        <v>111</v>
      </c>
      <c r="B286" s="101">
        <v>21</v>
      </c>
      <c r="C286" s="68" t="s">
        <v>583</v>
      </c>
      <c r="D286" s="45" t="str">
        <f t="shared" si="59"/>
        <v>Fine et al (2023)</v>
      </c>
      <c r="E286" s="45" t="s">
        <v>1251</v>
      </c>
      <c r="F286" s="45" t="s">
        <v>882</v>
      </c>
      <c r="G286" s="45">
        <v>2023</v>
      </c>
      <c r="AB286" s="93" t="s">
        <v>79</v>
      </c>
      <c r="BE286" s="45" t="s">
        <v>1551</v>
      </c>
      <c r="BF286" s="94" t="s">
        <v>1568</v>
      </c>
      <c r="BG286" s="94" t="s">
        <v>1701</v>
      </c>
      <c r="BM286" s="45">
        <v>1</v>
      </c>
      <c r="CL286" s="45" t="s">
        <v>1253</v>
      </c>
      <c r="CM286" s="45">
        <v>36</v>
      </c>
      <c r="CN286" s="45">
        <v>24.8</v>
      </c>
      <c r="CO286" s="45">
        <v>52.4</v>
      </c>
      <c r="CW286" s="45" t="s">
        <v>84</v>
      </c>
      <c r="CX286" s="45" t="s">
        <v>82</v>
      </c>
      <c r="CY286" s="45" t="s">
        <v>1253</v>
      </c>
      <c r="CZ286" s="45">
        <v>36</v>
      </c>
      <c r="DA286" s="45">
        <v>24.8</v>
      </c>
      <c r="DB286" s="45">
        <v>52.4</v>
      </c>
      <c r="DC286" s="69" t="s">
        <v>84</v>
      </c>
      <c r="DD286" s="69" t="s">
        <v>82</v>
      </c>
      <c r="DE286" s="49">
        <v>36</v>
      </c>
      <c r="DF286" s="49">
        <v>24.8</v>
      </c>
      <c r="DG286" s="49">
        <v>52.4</v>
      </c>
      <c r="DI286" s="66">
        <f t="shared" si="62"/>
        <v>11.2</v>
      </c>
      <c r="DJ286" s="45">
        <f t="shared" si="63"/>
        <v>16.399999999999999</v>
      </c>
      <c r="DK286" s="45">
        <f t="shared" si="64"/>
        <v>3.5835189384561099</v>
      </c>
      <c r="DL286" s="93">
        <f t="shared" si="65"/>
        <v>3.2108436531709366</v>
      </c>
      <c r="DM286" s="93">
        <f t="shared" si="66"/>
        <v>3.9589065913269965</v>
      </c>
    </row>
    <row r="287" spans="1:117" s="45" customFormat="1" ht="21" customHeight="1" x14ac:dyDescent="0.35">
      <c r="A287" s="101">
        <v>111</v>
      </c>
      <c r="B287" s="101">
        <v>22</v>
      </c>
      <c r="C287" s="68" t="s">
        <v>583</v>
      </c>
      <c r="D287" s="45" t="str">
        <f t="shared" si="59"/>
        <v>Fine et al (2023)</v>
      </c>
      <c r="E287" s="45" t="s">
        <v>1251</v>
      </c>
      <c r="F287" s="45" t="s">
        <v>882</v>
      </c>
      <c r="G287" s="45">
        <v>2023</v>
      </c>
      <c r="AB287" s="93" t="s">
        <v>79</v>
      </c>
      <c r="BE287" s="45" t="s">
        <v>1552</v>
      </c>
      <c r="BF287" s="94" t="s">
        <v>1568</v>
      </c>
      <c r="BG287" s="94" t="s">
        <v>1701</v>
      </c>
      <c r="BM287" s="45">
        <v>1</v>
      </c>
      <c r="CL287" s="45" t="s">
        <v>1253</v>
      </c>
      <c r="CM287" s="45">
        <v>9.6</v>
      </c>
      <c r="CN287" s="45">
        <v>7.9</v>
      </c>
      <c r="CO287" s="45">
        <v>11.7</v>
      </c>
      <c r="CW287" s="45" t="s">
        <v>84</v>
      </c>
      <c r="CX287" s="45" t="s">
        <v>82</v>
      </c>
      <c r="CY287" s="45" t="s">
        <v>1253</v>
      </c>
      <c r="CZ287" s="45">
        <v>9.6</v>
      </c>
      <c r="DA287" s="45">
        <v>7.9</v>
      </c>
      <c r="DB287" s="45">
        <v>11.7</v>
      </c>
      <c r="DC287" s="69" t="s">
        <v>84</v>
      </c>
      <c r="DD287" s="69" t="s">
        <v>82</v>
      </c>
      <c r="DE287" s="49">
        <v>9.6</v>
      </c>
      <c r="DF287" s="49">
        <v>7.9</v>
      </c>
      <c r="DG287" s="49">
        <v>11.7</v>
      </c>
      <c r="DI287" s="66">
        <f t="shared" si="62"/>
        <v>1.6999999999999993</v>
      </c>
      <c r="DJ287" s="45">
        <f t="shared" si="63"/>
        <v>2.0999999999999996</v>
      </c>
      <c r="DK287" s="45">
        <f t="shared" si="64"/>
        <v>2.2617630984737906</v>
      </c>
      <c r="DL287" s="93">
        <f t="shared" si="65"/>
        <v>2.066862759472976</v>
      </c>
      <c r="DM287" s="93">
        <f t="shared" si="66"/>
        <v>2.4595888418037104</v>
      </c>
    </row>
    <row r="288" spans="1:117" s="45" customFormat="1" ht="21" customHeight="1" x14ac:dyDescent="0.35">
      <c r="A288" s="101">
        <v>111</v>
      </c>
      <c r="B288" s="101">
        <v>23</v>
      </c>
      <c r="C288" s="68" t="s">
        <v>583</v>
      </c>
      <c r="D288" s="45" t="str">
        <f t="shared" si="59"/>
        <v>Fine et al (2023)</v>
      </c>
      <c r="E288" s="45" t="s">
        <v>1251</v>
      </c>
      <c r="F288" s="45" t="s">
        <v>882</v>
      </c>
      <c r="G288" s="45">
        <v>2023</v>
      </c>
      <c r="AB288" s="93" t="s">
        <v>79</v>
      </c>
      <c r="BE288" s="45" t="s">
        <v>1553</v>
      </c>
      <c r="BF288" s="94" t="s">
        <v>1568</v>
      </c>
      <c r="BG288" s="94" t="s">
        <v>1701</v>
      </c>
      <c r="BM288" s="45">
        <v>1</v>
      </c>
      <c r="CL288" s="45" t="s">
        <v>1253</v>
      </c>
      <c r="CM288" s="45">
        <v>10.3</v>
      </c>
      <c r="CN288" s="45">
        <v>8.9</v>
      </c>
      <c r="CO288" s="45">
        <v>11.8</v>
      </c>
      <c r="CW288" s="45" t="s">
        <v>84</v>
      </c>
      <c r="CX288" s="45" t="s">
        <v>82</v>
      </c>
      <c r="CY288" s="45" t="s">
        <v>1253</v>
      </c>
      <c r="CZ288" s="45">
        <v>10.3</v>
      </c>
      <c r="DA288" s="45">
        <v>8.9</v>
      </c>
      <c r="DB288" s="45">
        <v>11.8</v>
      </c>
      <c r="DC288" s="69" t="s">
        <v>84</v>
      </c>
      <c r="DD288" s="69" t="s">
        <v>82</v>
      </c>
      <c r="DE288" s="49">
        <v>10.3</v>
      </c>
      <c r="DF288" s="49">
        <v>8.9</v>
      </c>
      <c r="DG288" s="49">
        <v>11.8</v>
      </c>
      <c r="DI288" s="66">
        <f t="shared" si="62"/>
        <v>1.4000000000000004</v>
      </c>
      <c r="DJ288" s="45">
        <f t="shared" si="63"/>
        <v>1.5</v>
      </c>
      <c r="DK288" s="45">
        <f t="shared" si="64"/>
        <v>2.33214389523559</v>
      </c>
      <c r="DL288" s="93">
        <f t="shared" si="65"/>
        <v>2.1860512767380942</v>
      </c>
      <c r="DM288" s="93">
        <f t="shared" si="66"/>
        <v>2.4680995314716192</v>
      </c>
    </row>
    <row r="289" spans="1:117" s="45" customFormat="1" ht="21" customHeight="1" x14ac:dyDescent="0.35">
      <c r="A289" s="101">
        <v>111</v>
      </c>
      <c r="B289" s="101">
        <v>8</v>
      </c>
      <c r="C289" s="68" t="s">
        <v>583</v>
      </c>
      <c r="D289" s="45" t="str">
        <f t="shared" si="59"/>
        <v>Fine et al (2023)</v>
      </c>
      <c r="E289" s="45" t="s">
        <v>1251</v>
      </c>
      <c r="F289" s="45" t="s">
        <v>882</v>
      </c>
      <c r="G289" s="45">
        <v>2023</v>
      </c>
      <c r="AB289" s="93" t="s">
        <v>79</v>
      </c>
      <c r="BE289" s="45" t="s">
        <v>1348</v>
      </c>
      <c r="BF289" s="94" t="s">
        <v>1338</v>
      </c>
      <c r="BG289" s="94" t="s">
        <v>1331</v>
      </c>
      <c r="BM289" s="45">
        <v>1</v>
      </c>
      <c r="CL289" s="45" t="s">
        <v>1253</v>
      </c>
      <c r="CM289" s="45">
        <v>1.8</v>
      </c>
      <c r="CN289" s="45">
        <v>1.1000000000000001</v>
      </c>
      <c r="CO289" s="45">
        <v>3</v>
      </c>
      <c r="CW289" s="45" t="s">
        <v>84</v>
      </c>
      <c r="CX289" s="45" t="s">
        <v>82</v>
      </c>
      <c r="CY289" s="45" t="s">
        <v>1253</v>
      </c>
      <c r="CZ289" s="45">
        <v>1.8</v>
      </c>
      <c r="DA289" s="45">
        <v>1.1000000000000001</v>
      </c>
      <c r="DB289" s="45">
        <v>3</v>
      </c>
      <c r="DC289" s="69" t="s">
        <v>84</v>
      </c>
      <c r="DD289" s="69" t="s">
        <v>82</v>
      </c>
      <c r="DE289" s="49">
        <v>1.8</v>
      </c>
      <c r="DF289" s="49">
        <v>1.1000000000000001</v>
      </c>
      <c r="DG289" s="49">
        <v>3</v>
      </c>
      <c r="DI289" s="66">
        <f t="shared" si="62"/>
        <v>0.7</v>
      </c>
      <c r="DJ289" s="45">
        <f t="shared" si="63"/>
        <v>1.2</v>
      </c>
      <c r="DK289" s="45">
        <f t="shared" si="64"/>
        <v>0.58778666490211906</v>
      </c>
      <c r="DL289" s="93">
        <f t="shared" si="65"/>
        <v>9.5310179804324935E-2</v>
      </c>
      <c r="DM289" s="93">
        <f t="shared" si="66"/>
        <v>1.0986122886681098</v>
      </c>
    </row>
    <row r="290" spans="1:117" s="45" customFormat="1" ht="21" customHeight="1" x14ac:dyDescent="0.35">
      <c r="A290" s="101">
        <v>111</v>
      </c>
      <c r="B290" s="101">
        <v>9</v>
      </c>
      <c r="C290" s="68" t="s">
        <v>583</v>
      </c>
      <c r="D290" s="45" t="str">
        <f t="shared" si="59"/>
        <v>Fine et al (2023)</v>
      </c>
      <c r="E290" s="45" t="s">
        <v>1251</v>
      </c>
      <c r="F290" s="45" t="s">
        <v>882</v>
      </c>
      <c r="G290" s="45">
        <v>2023</v>
      </c>
      <c r="AB290" s="93" t="s">
        <v>79</v>
      </c>
      <c r="BE290" s="45" t="s">
        <v>1349</v>
      </c>
      <c r="BF290" s="94" t="s">
        <v>1338</v>
      </c>
      <c r="BG290" s="94" t="s">
        <v>1331</v>
      </c>
      <c r="BM290" s="45">
        <v>1</v>
      </c>
      <c r="CL290" s="45" t="s">
        <v>1253</v>
      </c>
      <c r="CM290" s="45">
        <v>1.8</v>
      </c>
      <c r="CN290" s="45">
        <v>1.4</v>
      </c>
      <c r="CO290" s="45">
        <v>2.4</v>
      </c>
      <c r="CW290" s="45" t="s">
        <v>84</v>
      </c>
      <c r="CX290" s="45" t="s">
        <v>82</v>
      </c>
      <c r="CY290" s="45" t="s">
        <v>1253</v>
      </c>
      <c r="CZ290" s="45">
        <v>1.8</v>
      </c>
      <c r="DA290" s="45">
        <v>1.4</v>
      </c>
      <c r="DB290" s="45">
        <v>2.4</v>
      </c>
      <c r="DC290" s="69" t="s">
        <v>84</v>
      </c>
      <c r="DD290" s="69" t="s">
        <v>82</v>
      </c>
      <c r="DE290" s="49">
        <v>1.8</v>
      </c>
      <c r="DF290" s="49">
        <v>1.4</v>
      </c>
      <c r="DG290" s="49">
        <v>2.4</v>
      </c>
      <c r="DI290" s="66">
        <f t="shared" si="62"/>
        <v>0.40000000000000013</v>
      </c>
      <c r="DJ290" s="45">
        <f t="shared" si="63"/>
        <v>0.59999999999999987</v>
      </c>
      <c r="DK290" s="45">
        <f t="shared" si="64"/>
        <v>0.58778666490211906</v>
      </c>
      <c r="DL290" s="93">
        <f t="shared" si="65"/>
        <v>0.33647223662121289</v>
      </c>
      <c r="DM290" s="93">
        <f t="shared" si="66"/>
        <v>0.87546873735389985</v>
      </c>
    </row>
    <row r="291" spans="1:117" s="45" customFormat="1" ht="21" customHeight="1" x14ac:dyDescent="0.35">
      <c r="A291" s="101">
        <v>111</v>
      </c>
      <c r="B291" s="101">
        <v>25</v>
      </c>
      <c r="C291" s="68" t="s">
        <v>583</v>
      </c>
      <c r="D291" s="45" t="str">
        <f t="shared" si="59"/>
        <v>Fine et al (2023)</v>
      </c>
      <c r="E291" s="45" t="s">
        <v>1251</v>
      </c>
      <c r="F291" s="45" t="s">
        <v>882</v>
      </c>
      <c r="G291" s="45">
        <v>2023</v>
      </c>
      <c r="AB291" s="93" t="s">
        <v>79</v>
      </c>
      <c r="BE291" s="45" t="s">
        <v>1455</v>
      </c>
      <c r="BF291" s="94" t="s">
        <v>1429</v>
      </c>
      <c r="BG291" s="94" t="s">
        <v>1361</v>
      </c>
      <c r="BM291" s="45">
        <v>1</v>
      </c>
      <c r="CL291" s="45" t="s">
        <v>1253</v>
      </c>
      <c r="CM291" s="45">
        <v>6.1</v>
      </c>
      <c r="CN291" s="45">
        <v>3.7</v>
      </c>
      <c r="CO291" s="45">
        <v>10.199999999999999</v>
      </c>
      <c r="CW291" s="45" t="s">
        <v>84</v>
      </c>
      <c r="CX291" s="45" t="s">
        <v>82</v>
      </c>
      <c r="CY291" s="45" t="s">
        <v>1253</v>
      </c>
      <c r="CZ291" s="45">
        <v>6.1</v>
      </c>
      <c r="DA291" s="45">
        <v>3.7</v>
      </c>
      <c r="DB291" s="45">
        <v>10.199999999999999</v>
      </c>
      <c r="DC291" s="69" t="s">
        <v>84</v>
      </c>
      <c r="DD291" s="69" t="s">
        <v>82</v>
      </c>
      <c r="DE291" s="49">
        <v>6.1</v>
      </c>
      <c r="DF291" s="49">
        <v>3.7</v>
      </c>
      <c r="DG291" s="49">
        <v>10.199999999999999</v>
      </c>
      <c r="DI291" s="66">
        <f t="shared" si="62"/>
        <v>2.3999999999999995</v>
      </c>
      <c r="DJ291" s="45">
        <f t="shared" si="63"/>
        <v>4.0999999999999996</v>
      </c>
      <c r="DK291" s="45">
        <f t="shared" si="64"/>
        <v>1.8082887711792655</v>
      </c>
      <c r="DL291" s="93">
        <f t="shared" si="65"/>
        <v>1.3083328196501789</v>
      </c>
      <c r="DM291" s="93">
        <f t="shared" si="66"/>
        <v>2.3223877202902252</v>
      </c>
    </row>
    <row r="292" spans="1:117" s="45" customFormat="1" ht="21" customHeight="1" x14ac:dyDescent="0.35">
      <c r="A292" s="101">
        <v>111</v>
      </c>
      <c r="B292" s="101">
        <v>26</v>
      </c>
      <c r="C292" s="68" t="s">
        <v>583</v>
      </c>
      <c r="D292" s="45" t="str">
        <f t="shared" si="59"/>
        <v>Fine et al (2023)</v>
      </c>
      <c r="E292" s="45" t="s">
        <v>1251</v>
      </c>
      <c r="F292" s="45" t="s">
        <v>882</v>
      </c>
      <c r="G292" s="45">
        <v>2023</v>
      </c>
      <c r="AB292" s="93" t="s">
        <v>79</v>
      </c>
      <c r="BE292" s="45" t="s">
        <v>1456</v>
      </c>
      <c r="BF292" s="94" t="s">
        <v>1429</v>
      </c>
      <c r="BG292" s="94" t="s">
        <v>1361</v>
      </c>
      <c r="BM292" s="45">
        <v>1</v>
      </c>
      <c r="CL292" s="45" t="s">
        <v>1253</v>
      </c>
      <c r="CM292" s="45">
        <v>4.0999999999999996</v>
      </c>
      <c r="CN292" s="45">
        <v>2.9</v>
      </c>
      <c r="CO292" s="45">
        <v>5.9</v>
      </c>
      <c r="CW292" s="45" t="s">
        <v>84</v>
      </c>
      <c r="CX292" s="45" t="s">
        <v>82</v>
      </c>
      <c r="CY292" s="45" t="s">
        <v>1253</v>
      </c>
      <c r="CZ292" s="45">
        <v>4.0999999999999996</v>
      </c>
      <c r="DA292" s="45">
        <v>2.9</v>
      </c>
      <c r="DB292" s="45">
        <v>5.9</v>
      </c>
      <c r="DC292" s="69" t="s">
        <v>84</v>
      </c>
      <c r="DD292" s="69" t="s">
        <v>82</v>
      </c>
      <c r="DE292" s="49">
        <v>4.0999999999999996</v>
      </c>
      <c r="DF292" s="49">
        <v>2.9</v>
      </c>
      <c r="DG292" s="49">
        <v>5.9</v>
      </c>
      <c r="DI292" s="66">
        <f t="shared" si="62"/>
        <v>1.1999999999999997</v>
      </c>
      <c r="DJ292" s="45">
        <f t="shared" si="63"/>
        <v>1.8000000000000007</v>
      </c>
      <c r="DK292" s="45">
        <f t="shared" si="64"/>
        <v>1.410986973710262</v>
      </c>
      <c r="DL292" s="93">
        <f t="shared" si="65"/>
        <v>1.0647107369924282</v>
      </c>
      <c r="DM292" s="93">
        <f t="shared" si="66"/>
        <v>1.7749523509116738</v>
      </c>
    </row>
    <row r="293" spans="1:117" s="45" customFormat="1" ht="21" customHeight="1" x14ac:dyDescent="0.35">
      <c r="A293" s="101">
        <v>111</v>
      </c>
      <c r="B293" s="101">
        <v>10</v>
      </c>
      <c r="C293" s="68" t="s">
        <v>583</v>
      </c>
      <c r="D293" s="45" t="str">
        <f t="shared" si="59"/>
        <v>Fine et al (2023)</v>
      </c>
      <c r="E293" s="45" t="s">
        <v>1251</v>
      </c>
      <c r="F293" s="45" t="s">
        <v>882</v>
      </c>
      <c r="G293" s="45">
        <v>2023</v>
      </c>
      <c r="AB293" s="93" t="s">
        <v>79</v>
      </c>
      <c r="BE293" s="45" t="s">
        <v>1358</v>
      </c>
      <c r="BF293" s="94"/>
      <c r="BG293" s="94" t="s">
        <v>1699</v>
      </c>
      <c r="BM293" s="45">
        <v>1</v>
      </c>
      <c r="CL293" s="45" t="s">
        <v>1253</v>
      </c>
      <c r="CM293" s="45">
        <v>1.6</v>
      </c>
      <c r="CN293" s="45">
        <v>1.2</v>
      </c>
      <c r="CO293" s="45">
        <v>2.2000000000000002</v>
      </c>
      <c r="CW293" s="45" t="s">
        <v>84</v>
      </c>
      <c r="CX293" s="45" t="s">
        <v>82</v>
      </c>
      <c r="CY293" s="45" t="s">
        <v>1253</v>
      </c>
      <c r="CZ293" s="45">
        <v>1.6</v>
      </c>
      <c r="DA293" s="45">
        <v>1.2</v>
      </c>
      <c r="DB293" s="45">
        <v>2.2000000000000002</v>
      </c>
      <c r="DC293" s="69" t="s">
        <v>84</v>
      </c>
      <c r="DD293" s="69" t="s">
        <v>82</v>
      </c>
      <c r="DE293" s="49">
        <v>1.6</v>
      </c>
      <c r="DF293" s="49">
        <v>1.2</v>
      </c>
      <c r="DG293" s="49">
        <v>2.2000000000000002</v>
      </c>
      <c r="DI293" s="66">
        <f t="shared" si="62"/>
        <v>0.40000000000000013</v>
      </c>
      <c r="DJ293" s="45">
        <f t="shared" si="63"/>
        <v>0.60000000000000009</v>
      </c>
      <c r="DK293" s="45">
        <f t="shared" si="64"/>
        <v>0.47000362924573563</v>
      </c>
      <c r="DL293" s="93">
        <f t="shared" si="65"/>
        <v>0.18232155679395459</v>
      </c>
      <c r="DM293" s="93">
        <f t="shared" si="66"/>
        <v>0.78845736036427028</v>
      </c>
    </row>
    <row r="294" spans="1:117" s="45" customFormat="1" ht="21" customHeight="1" x14ac:dyDescent="0.35">
      <c r="A294" s="101">
        <v>111</v>
      </c>
      <c r="B294" s="101">
        <v>24</v>
      </c>
      <c r="C294" s="68" t="s">
        <v>583</v>
      </c>
      <c r="D294" s="45" t="str">
        <f t="shared" si="59"/>
        <v>Fine et al (2023)</v>
      </c>
      <c r="E294" s="45" t="s">
        <v>1251</v>
      </c>
      <c r="F294" s="45" t="s">
        <v>882</v>
      </c>
      <c r="G294" s="45">
        <v>2023</v>
      </c>
      <c r="AB294" s="93" t="s">
        <v>79</v>
      </c>
      <c r="BE294" s="45" t="s">
        <v>1391</v>
      </c>
      <c r="BF294" s="94"/>
      <c r="BG294" s="94" t="s">
        <v>1361</v>
      </c>
      <c r="BM294" s="45">
        <v>1</v>
      </c>
      <c r="CL294" s="45" t="s">
        <v>1253</v>
      </c>
      <c r="CM294" s="45">
        <v>1.2</v>
      </c>
      <c r="CN294" s="45">
        <v>0.6</v>
      </c>
      <c r="CO294" s="45">
        <v>2.5</v>
      </c>
      <c r="CW294" s="45" t="s">
        <v>84</v>
      </c>
      <c r="CX294" s="45" t="s">
        <v>82</v>
      </c>
      <c r="CY294" s="45" t="s">
        <v>1253</v>
      </c>
      <c r="CZ294" s="45">
        <v>1.2</v>
      </c>
      <c r="DA294" s="45">
        <v>0.6</v>
      </c>
      <c r="DB294" s="45">
        <v>2.5</v>
      </c>
      <c r="DC294" s="69" t="s">
        <v>84</v>
      </c>
      <c r="DD294" s="69" t="s">
        <v>82</v>
      </c>
      <c r="DE294" s="49">
        <v>1.2</v>
      </c>
      <c r="DF294" s="49">
        <v>0.6</v>
      </c>
      <c r="DG294" s="49">
        <v>2.5</v>
      </c>
      <c r="DI294" s="66">
        <f t="shared" si="62"/>
        <v>0.6</v>
      </c>
      <c r="DJ294" s="45">
        <f t="shared" si="63"/>
        <v>1.3</v>
      </c>
      <c r="DK294" s="45">
        <f t="shared" si="64"/>
        <v>0.18232155679395459</v>
      </c>
      <c r="DL294" s="93">
        <f t="shared" si="65"/>
        <v>-0.51082562376599072</v>
      </c>
      <c r="DM294" s="93">
        <f t="shared" si="66"/>
        <v>0.91629073187415511</v>
      </c>
    </row>
    <row r="295" spans="1:117" s="45" customFormat="1" ht="21" customHeight="1" x14ac:dyDescent="0.35">
      <c r="A295" s="101">
        <v>111</v>
      </c>
      <c r="B295" s="101">
        <v>35</v>
      </c>
      <c r="C295" s="68" t="s">
        <v>583</v>
      </c>
      <c r="D295" s="45" t="str">
        <f t="shared" si="59"/>
        <v>Fine et al (2023)</v>
      </c>
      <c r="E295" s="45" t="s">
        <v>1251</v>
      </c>
      <c r="F295" s="45" t="s">
        <v>882</v>
      </c>
      <c r="G295" s="45">
        <v>2023</v>
      </c>
      <c r="AB295" s="93" t="s">
        <v>79</v>
      </c>
      <c r="BE295" s="45" t="s">
        <v>1608</v>
      </c>
      <c r="BF295" s="94"/>
      <c r="BG295" s="94" t="s">
        <v>1574</v>
      </c>
      <c r="BM295" s="45">
        <v>1</v>
      </c>
      <c r="CL295" s="45" t="s">
        <v>1253</v>
      </c>
      <c r="CM295" s="45">
        <v>1.2</v>
      </c>
      <c r="CN295" s="45">
        <v>0.9</v>
      </c>
      <c r="CO295" s="45">
        <v>1.6</v>
      </c>
      <c r="CW295" s="45" t="s">
        <v>84</v>
      </c>
      <c r="CX295" s="45" t="s">
        <v>82</v>
      </c>
      <c r="CY295" s="45" t="s">
        <v>1253</v>
      </c>
      <c r="CZ295" s="45">
        <v>1.2</v>
      </c>
      <c r="DA295" s="45">
        <v>0.9</v>
      </c>
      <c r="DB295" s="45">
        <v>1.6</v>
      </c>
      <c r="DC295" s="69" t="s">
        <v>84</v>
      </c>
      <c r="DD295" s="69" t="s">
        <v>82</v>
      </c>
      <c r="DE295" s="49">
        <v>1.2</v>
      </c>
      <c r="DF295" s="49">
        <v>0.9</v>
      </c>
      <c r="DG295" s="49">
        <v>1.6</v>
      </c>
      <c r="DI295" s="66">
        <f t="shared" si="62"/>
        <v>0.29999999999999993</v>
      </c>
      <c r="DJ295" s="45">
        <f t="shared" si="63"/>
        <v>0.40000000000000013</v>
      </c>
      <c r="DK295" s="45">
        <f t="shared" si="64"/>
        <v>0.18232155679395459</v>
      </c>
      <c r="DL295" s="93">
        <f t="shared" si="65"/>
        <v>-0.10536051565782628</v>
      </c>
      <c r="DM295" s="93">
        <f t="shared" si="66"/>
        <v>0.47000362924573563</v>
      </c>
    </row>
    <row r="296" spans="1:117" s="45" customFormat="1" ht="21" customHeight="1" x14ac:dyDescent="0.35">
      <c r="A296" s="101">
        <v>111</v>
      </c>
      <c r="B296" s="101">
        <v>36</v>
      </c>
      <c r="C296" s="68" t="s">
        <v>583</v>
      </c>
      <c r="D296" s="45" t="str">
        <f t="shared" si="59"/>
        <v>Fine et al (2023)</v>
      </c>
      <c r="E296" s="45" t="s">
        <v>1251</v>
      </c>
      <c r="F296" s="45" t="s">
        <v>882</v>
      </c>
      <c r="G296" s="45">
        <v>2023</v>
      </c>
      <c r="AB296" s="93" t="s">
        <v>79</v>
      </c>
      <c r="BE296" s="45" t="s">
        <v>1609</v>
      </c>
      <c r="BF296" s="94"/>
      <c r="BG296" s="94" t="s">
        <v>1574</v>
      </c>
      <c r="BM296" s="45">
        <v>1</v>
      </c>
      <c r="CL296" s="45" t="s">
        <v>1253</v>
      </c>
      <c r="CM296" s="45">
        <v>1.3</v>
      </c>
      <c r="CN296" s="45">
        <v>1.1000000000000001</v>
      </c>
      <c r="CO296" s="45">
        <v>1.6</v>
      </c>
      <c r="CW296" s="45" t="s">
        <v>84</v>
      </c>
      <c r="CX296" s="45" t="s">
        <v>82</v>
      </c>
      <c r="CY296" s="45" t="s">
        <v>1253</v>
      </c>
      <c r="CZ296" s="45">
        <v>1.3</v>
      </c>
      <c r="DA296" s="45">
        <v>1.1000000000000001</v>
      </c>
      <c r="DB296" s="45">
        <v>1.6</v>
      </c>
      <c r="DC296" s="69" t="s">
        <v>84</v>
      </c>
      <c r="DD296" s="69" t="s">
        <v>82</v>
      </c>
      <c r="DE296" s="49">
        <v>1.3</v>
      </c>
      <c r="DF296" s="49">
        <v>1.1000000000000001</v>
      </c>
      <c r="DG296" s="49">
        <v>1.6</v>
      </c>
      <c r="DI296" s="66">
        <f t="shared" si="62"/>
        <v>0.19999999999999996</v>
      </c>
      <c r="DJ296" s="45">
        <f t="shared" si="63"/>
        <v>0.30000000000000004</v>
      </c>
      <c r="DK296" s="45">
        <f t="shared" si="64"/>
        <v>0.26236426446749106</v>
      </c>
      <c r="DL296" s="93">
        <f t="shared" si="65"/>
        <v>9.5310179804324935E-2</v>
      </c>
      <c r="DM296" s="93">
        <f t="shared" si="66"/>
        <v>0.47000362924573563</v>
      </c>
    </row>
    <row r="297" spans="1:117" s="45" customFormat="1" ht="21" customHeight="1" x14ac:dyDescent="0.35">
      <c r="A297" s="101">
        <v>111</v>
      </c>
      <c r="B297" s="101">
        <v>37</v>
      </c>
      <c r="C297" s="68" t="s">
        <v>583</v>
      </c>
      <c r="D297" s="45" t="str">
        <f t="shared" si="59"/>
        <v>Fine et al (2023)</v>
      </c>
      <c r="E297" s="45" t="s">
        <v>1251</v>
      </c>
      <c r="F297" s="45" t="s">
        <v>882</v>
      </c>
      <c r="G297" s="45">
        <v>2023</v>
      </c>
      <c r="AB297" s="93" t="s">
        <v>79</v>
      </c>
      <c r="BE297" s="45" t="s">
        <v>1610</v>
      </c>
      <c r="BF297" s="94"/>
      <c r="BG297" s="94" t="s">
        <v>1574</v>
      </c>
      <c r="BM297" s="45">
        <v>1</v>
      </c>
      <c r="CL297" s="45" t="s">
        <v>1253</v>
      </c>
      <c r="CM297" s="45">
        <v>1</v>
      </c>
      <c r="CN297" s="45">
        <v>1.7</v>
      </c>
      <c r="CO297" s="45">
        <v>1.3</v>
      </c>
      <c r="CW297" s="45" t="s">
        <v>84</v>
      </c>
      <c r="CX297" s="45" t="s">
        <v>82</v>
      </c>
      <c r="CY297" s="45" t="s">
        <v>1253</v>
      </c>
      <c r="CZ297" s="45">
        <v>1.4</v>
      </c>
      <c r="DA297" s="45">
        <v>1</v>
      </c>
      <c r="DB297" s="45">
        <v>1.8</v>
      </c>
      <c r="DC297" s="69" t="s">
        <v>84</v>
      </c>
      <c r="DD297" s="69" t="s">
        <v>82</v>
      </c>
      <c r="DE297" s="45">
        <v>1.4</v>
      </c>
      <c r="DF297" s="45">
        <v>1</v>
      </c>
      <c r="DG297" s="45">
        <v>1.8</v>
      </c>
      <c r="DI297" s="66">
        <f t="shared" si="62"/>
        <v>0.39999999999999991</v>
      </c>
      <c r="DJ297" s="45">
        <f t="shared" si="63"/>
        <v>0.40000000000000013</v>
      </c>
      <c r="DK297" s="45">
        <f t="shared" si="64"/>
        <v>0.33647223662121289</v>
      </c>
      <c r="DL297" s="93">
        <f t="shared" si="65"/>
        <v>0</v>
      </c>
      <c r="DM297" s="93">
        <f t="shared" si="66"/>
        <v>0.58778666490211906</v>
      </c>
    </row>
    <row r="298" spans="1:117" s="45" customFormat="1" ht="21" customHeight="1" x14ac:dyDescent="0.35">
      <c r="A298" s="101">
        <v>111</v>
      </c>
      <c r="B298" s="101">
        <v>38</v>
      </c>
      <c r="C298" s="68" t="s">
        <v>583</v>
      </c>
      <c r="D298" s="45" t="str">
        <f t="shared" si="59"/>
        <v>Fine et al (2023)</v>
      </c>
      <c r="E298" s="45" t="s">
        <v>1251</v>
      </c>
      <c r="F298" s="45" t="s">
        <v>882</v>
      </c>
      <c r="G298" s="45">
        <v>2023</v>
      </c>
      <c r="AB298" s="93" t="s">
        <v>79</v>
      </c>
      <c r="BE298" s="45" t="s">
        <v>1611</v>
      </c>
      <c r="BF298" s="94"/>
      <c r="BG298" s="94" t="s">
        <v>1574</v>
      </c>
      <c r="BM298" s="45">
        <v>1</v>
      </c>
      <c r="CL298" s="45" t="s">
        <v>1253</v>
      </c>
      <c r="CM298" s="45">
        <v>1.6</v>
      </c>
      <c r="CN298" s="45">
        <v>1.3</v>
      </c>
      <c r="CO298" s="45">
        <v>2</v>
      </c>
      <c r="CW298" s="45" t="s">
        <v>84</v>
      </c>
      <c r="CX298" s="45" t="s">
        <v>82</v>
      </c>
      <c r="CY298" s="45" t="s">
        <v>1253</v>
      </c>
      <c r="CZ298" s="45">
        <v>1.6</v>
      </c>
      <c r="DA298" s="45">
        <v>1.3</v>
      </c>
      <c r="DB298" s="45">
        <v>2</v>
      </c>
      <c r="DC298" s="69" t="s">
        <v>84</v>
      </c>
      <c r="DD298" s="69" t="s">
        <v>82</v>
      </c>
      <c r="DE298" s="49">
        <v>1.6</v>
      </c>
      <c r="DF298" s="49">
        <v>1.3</v>
      </c>
      <c r="DG298" s="49">
        <v>2</v>
      </c>
      <c r="DI298" s="66">
        <f t="shared" si="62"/>
        <v>0.30000000000000004</v>
      </c>
      <c r="DJ298" s="45">
        <f t="shared" si="63"/>
        <v>0.39999999999999991</v>
      </c>
      <c r="DK298" s="45">
        <f t="shared" si="64"/>
        <v>0.47000362924573563</v>
      </c>
      <c r="DL298" s="93">
        <f t="shared" si="65"/>
        <v>0.26236426446749106</v>
      </c>
      <c r="DM298" s="93">
        <f t="shared" si="66"/>
        <v>0.69314718055994529</v>
      </c>
    </row>
    <row r="299" spans="1:117" s="45" customFormat="1" ht="21" customHeight="1" x14ac:dyDescent="0.35">
      <c r="A299" s="101">
        <v>111</v>
      </c>
      <c r="B299" s="101">
        <v>39</v>
      </c>
      <c r="C299" s="68" t="s">
        <v>583</v>
      </c>
      <c r="D299" s="45" t="str">
        <f t="shared" si="59"/>
        <v>Fine et al (2023)</v>
      </c>
      <c r="E299" s="45" t="s">
        <v>1251</v>
      </c>
      <c r="F299" s="45" t="s">
        <v>882</v>
      </c>
      <c r="G299" s="45">
        <v>2023</v>
      </c>
      <c r="AB299" s="93" t="s">
        <v>79</v>
      </c>
      <c r="BE299" s="45" t="s">
        <v>1612</v>
      </c>
      <c r="BF299" s="94"/>
      <c r="BG299" s="94" t="s">
        <v>1574</v>
      </c>
      <c r="BM299" s="45">
        <v>1</v>
      </c>
      <c r="CL299" s="45" t="s">
        <v>1253</v>
      </c>
      <c r="CM299" s="45">
        <v>1.6</v>
      </c>
      <c r="CN299" s="45">
        <v>1.4</v>
      </c>
      <c r="CO299" s="45">
        <v>1.7</v>
      </c>
      <c r="CW299" s="45" t="s">
        <v>84</v>
      </c>
      <c r="CX299" s="45" t="s">
        <v>82</v>
      </c>
      <c r="CY299" s="45" t="s">
        <v>1253</v>
      </c>
      <c r="CZ299" s="45">
        <v>1.6</v>
      </c>
      <c r="DA299" s="45">
        <v>1.4</v>
      </c>
      <c r="DB299" s="45">
        <v>1.7</v>
      </c>
      <c r="DC299" s="69" t="s">
        <v>84</v>
      </c>
      <c r="DD299" s="69" t="s">
        <v>82</v>
      </c>
      <c r="DE299" s="49">
        <v>1.6</v>
      </c>
      <c r="DF299" s="49">
        <v>1.4</v>
      </c>
      <c r="DG299" s="49">
        <v>1.7</v>
      </c>
      <c r="DI299" s="66">
        <f t="shared" si="62"/>
        <v>0.20000000000000018</v>
      </c>
      <c r="DJ299" s="45">
        <f t="shared" si="63"/>
        <v>9.9999999999999867E-2</v>
      </c>
      <c r="DK299" s="45">
        <f t="shared" si="64"/>
        <v>0.47000362924573563</v>
      </c>
      <c r="DL299" s="93">
        <f t="shared" si="65"/>
        <v>0.33647223662121289</v>
      </c>
      <c r="DM299" s="93">
        <f t="shared" si="66"/>
        <v>0.53062825106217038</v>
      </c>
    </row>
    <row r="300" spans="1:117" s="45" customFormat="1" ht="21" customHeight="1" x14ac:dyDescent="0.35">
      <c r="A300" s="101">
        <v>111</v>
      </c>
      <c r="B300" s="101">
        <v>40</v>
      </c>
      <c r="C300" s="68" t="s">
        <v>583</v>
      </c>
      <c r="D300" s="45" t="str">
        <f t="shared" si="59"/>
        <v>Fine et al (2023)</v>
      </c>
      <c r="E300" s="45" t="s">
        <v>1251</v>
      </c>
      <c r="F300" s="45" t="s">
        <v>882</v>
      </c>
      <c r="G300" s="45">
        <v>2023</v>
      </c>
      <c r="AB300" s="93" t="s">
        <v>79</v>
      </c>
      <c r="BE300" s="45" t="s">
        <v>1613</v>
      </c>
      <c r="BF300" s="94"/>
      <c r="BG300" s="94" t="s">
        <v>1574</v>
      </c>
      <c r="BM300" s="45">
        <v>1</v>
      </c>
      <c r="CL300" s="45" t="s">
        <v>1253</v>
      </c>
      <c r="CM300" s="45">
        <v>1.2</v>
      </c>
      <c r="CN300" s="45">
        <v>1.1000000000000001</v>
      </c>
      <c r="CO300" s="45">
        <v>1.4</v>
      </c>
      <c r="CW300" s="45" t="s">
        <v>84</v>
      </c>
      <c r="CX300" s="45" t="s">
        <v>82</v>
      </c>
      <c r="CY300" s="45" t="s">
        <v>1253</v>
      </c>
      <c r="CZ300" s="45">
        <v>1.2</v>
      </c>
      <c r="DA300" s="45">
        <v>1.1000000000000001</v>
      </c>
      <c r="DB300" s="45">
        <v>1.4</v>
      </c>
      <c r="DC300" s="69" t="s">
        <v>84</v>
      </c>
      <c r="DD300" s="69" t="s">
        <v>82</v>
      </c>
      <c r="DE300" s="49">
        <v>1.2</v>
      </c>
      <c r="DF300" s="49">
        <v>1.1000000000000001</v>
      </c>
      <c r="DG300" s="49">
        <v>1.4</v>
      </c>
      <c r="DI300" s="66">
        <f t="shared" si="62"/>
        <v>9.9999999999999867E-2</v>
      </c>
      <c r="DJ300" s="45">
        <f t="shared" si="63"/>
        <v>0.19999999999999996</v>
      </c>
      <c r="DK300" s="45">
        <f t="shared" si="64"/>
        <v>0.18232155679395459</v>
      </c>
      <c r="DL300" s="93">
        <f t="shared" si="65"/>
        <v>9.5310179804324935E-2</v>
      </c>
      <c r="DM300" s="93">
        <f t="shared" si="66"/>
        <v>0.33647223662121289</v>
      </c>
    </row>
    <row r="301" spans="1:117" s="45" customFormat="1" ht="21" customHeight="1" x14ac:dyDescent="0.35">
      <c r="A301" s="101">
        <v>111</v>
      </c>
      <c r="B301" s="101">
        <v>28</v>
      </c>
      <c r="C301" s="68" t="s">
        <v>583</v>
      </c>
      <c r="D301" s="45" t="str">
        <f t="shared" si="59"/>
        <v>Fine et al (2023)</v>
      </c>
      <c r="E301" s="45" t="s">
        <v>1251</v>
      </c>
      <c r="F301" s="45" t="s">
        <v>882</v>
      </c>
      <c r="G301" s="45">
        <v>2023</v>
      </c>
      <c r="AB301" s="93" t="s">
        <v>79</v>
      </c>
      <c r="BE301" s="45" t="s">
        <v>1635</v>
      </c>
      <c r="BF301" s="94"/>
      <c r="BG301" s="94" t="s">
        <v>1702</v>
      </c>
      <c r="BM301" s="45">
        <v>1</v>
      </c>
      <c r="CL301" s="45" t="s">
        <v>1253</v>
      </c>
      <c r="CM301" s="45">
        <v>7.8</v>
      </c>
      <c r="CN301" s="45">
        <v>4</v>
      </c>
      <c r="CO301" s="45">
        <v>15</v>
      </c>
      <c r="CW301" s="45" t="s">
        <v>84</v>
      </c>
      <c r="CX301" s="45" t="s">
        <v>82</v>
      </c>
      <c r="CY301" s="45" t="s">
        <v>1253</v>
      </c>
      <c r="CZ301" s="45">
        <v>7.8</v>
      </c>
      <c r="DA301" s="45">
        <v>4</v>
      </c>
      <c r="DB301" s="45">
        <v>15</v>
      </c>
      <c r="DC301" s="69" t="s">
        <v>84</v>
      </c>
      <c r="DD301" s="69" t="s">
        <v>82</v>
      </c>
      <c r="DE301" s="49">
        <v>7.8</v>
      </c>
      <c r="DF301" s="49">
        <v>4</v>
      </c>
      <c r="DG301" s="49">
        <v>15</v>
      </c>
      <c r="DI301" s="66">
        <f t="shared" si="62"/>
        <v>3.8</v>
      </c>
      <c r="DJ301" s="45">
        <f t="shared" si="63"/>
        <v>7.2</v>
      </c>
      <c r="DK301" s="45">
        <f t="shared" si="64"/>
        <v>2.0541237336955462</v>
      </c>
      <c r="DL301" s="93">
        <f t="shared" si="65"/>
        <v>1.3862943611198906</v>
      </c>
      <c r="DM301" s="93">
        <f t="shared" si="66"/>
        <v>2.7080502011022101</v>
      </c>
    </row>
    <row r="302" spans="1:117" s="45" customFormat="1" ht="21" customHeight="1" x14ac:dyDescent="0.35">
      <c r="A302" s="101">
        <v>111</v>
      </c>
      <c r="B302" s="101">
        <v>29</v>
      </c>
      <c r="C302" s="68" t="s">
        <v>583</v>
      </c>
      <c r="D302" s="45" t="str">
        <f t="shared" si="59"/>
        <v>Fine et al (2023)</v>
      </c>
      <c r="E302" s="45" t="s">
        <v>1251</v>
      </c>
      <c r="F302" s="45" t="s">
        <v>882</v>
      </c>
      <c r="G302" s="45">
        <v>2023</v>
      </c>
      <c r="AB302" s="93" t="s">
        <v>79</v>
      </c>
      <c r="BE302" s="45" t="s">
        <v>1636</v>
      </c>
      <c r="BF302" s="94"/>
      <c r="BG302" s="94" t="s">
        <v>1702</v>
      </c>
      <c r="BM302" s="45">
        <v>1</v>
      </c>
      <c r="CL302" s="45" t="s">
        <v>1253</v>
      </c>
      <c r="CM302" s="45">
        <v>8.6999999999999993</v>
      </c>
      <c r="CN302" s="45">
        <v>5.5</v>
      </c>
      <c r="CO302" s="45">
        <v>13.7</v>
      </c>
      <c r="CW302" s="45" t="s">
        <v>84</v>
      </c>
      <c r="CX302" s="45" t="s">
        <v>82</v>
      </c>
      <c r="CY302" s="45" t="s">
        <v>1253</v>
      </c>
      <c r="CZ302" s="45">
        <v>8.6999999999999993</v>
      </c>
      <c r="DA302" s="45">
        <v>5.5</v>
      </c>
      <c r="DB302" s="45">
        <v>13.7</v>
      </c>
      <c r="DC302" s="69" t="s">
        <v>84</v>
      </c>
      <c r="DD302" s="69" t="s">
        <v>82</v>
      </c>
      <c r="DE302" s="49">
        <v>8.6999999999999993</v>
      </c>
      <c r="DF302" s="49">
        <v>5.5</v>
      </c>
      <c r="DG302" s="49">
        <v>13.7</v>
      </c>
      <c r="DI302" s="66">
        <f t="shared" si="62"/>
        <v>3.1999999999999993</v>
      </c>
      <c r="DJ302" s="45">
        <f t="shared" si="63"/>
        <v>5</v>
      </c>
      <c r="DK302" s="45">
        <f t="shared" si="64"/>
        <v>2.1633230256605378</v>
      </c>
      <c r="DL302" s="93">
        <f t="shared" si="65"/>
        <v>1.7047480922384253</v>
      </c>
      <c r="DM302" s="93">
        <f t="shared" si="66"/>
        <v>2.6173958328340792</v>
      </c>
    </row>
    <row r="303" spans="1:117" s="45" customFormat="1" ht="21" customHeight="1" x14ac:dyDescent="0.35">
      <c r="A303" s="102">
        <v>113</v>
      </c>
      <c r="B303" s="102">
        <v>1</v>
      </c>
      <c r="C303" s="67" t="s">
        <v>1260</v>
      </c>
      <c r="D303" s="45" t="str">
        <f t="shared" si="59"/>
        <v>Haghighat et al (2023)</v>
      </c>
      <c r="E303" s="93" t="s">
        <v>1261</v>
      </c>
      <c r="F303" s="93" t="s">
        <v>882</v>
      </c>
      <c r="G303" s="93">
        <v>2023</v>
      </c>
      <c r="H303" s="93"/>
      <c r="I303" s="93"/>
      <c r="J303" s="93"/>
      <c r="K303" s="93"/>
      <c r="L303" s="93"/>
      <c r="M303" s="93"/>
      <c r="N303" s="93"/>
      <c r="O303" s="93"/>
      <c r="P303" s="93"/>
      <c r="Q303" s="93"/>
      <c r="R303" s="93"/>
      <c r="S303" s="93"/>
      <c r="T303" s="93"/>
      <c r="U303" s="93"/>
      <c r="V303" s="93"/>
      <c r="W303" s="93"/>
      <c r="X303" s="93"/>
      <c r="Y303" s="93"/>
      <c r="Z303" s="93"/>
      <c r="AA303" s="93"/>
      <c r="AB303" s="93" t="s">
        <v>79</v>
      </c>
      <c r="AC303" s="93"/>
      <c r="AD303" s="93"/>
      <c r="AE303" s="93"/>
      <c r="AF303" s="93"/>
      <c r="AG303" s="93"/>
      <c r="AH303" s="93"/>
      <c r="AI303" s="93"/>
      <c r="AJ303" s="93"/>
      <c r="AK303" s="93"/>
      <c r="AL303" s="93"/>
      <c r="AM303" s="93"/>
      <c r="AN303" s="93"/>
      <c r="AO303" s="93"/>
      <c r="AP303" s="93"/>
      <c r="AQ303" s="93"/>
      <c r="AR303" s="93"/>
      <c r="AS303" s="93"/>
      <c r="AT303" s="93"/>
      <c r="AU303" s="93"/>
      <c r="AV303" s="93"/>
      <c r="AW303" s="93"/>
      <c r="AX303" s="93"/>
      <c r="AY303" s="93"/>
      <c r="AZ303" s="93"/>
      <c r="BA303" s="93"/>
      <c r="BB303" s="93"/>
      <c r="BC303" s="103" t="s">
        <v>1262</v>
      </c>
      <c r="BD303" s="93"/>
      <c r="BE303" s="93" t="s">
        <v>1263</v>
      </c>
      <c r="BF303" s="94" t="s">
        <v>1207</v>
      </c>
      <c r="BG303" s="94" t="s">
        <v>1697</v>
      </c>
      <c r="BH303" s="93"/>
      <c r="BI303" s="93"/>
      <c r="BJ303" s="93"/>
      <c r="BK303" s="93"/>
      <c r="BL303" s="93"/>
      <c r="BM303" s="93"/>
      <c r="BN303" s="93">
        <v>1</v>
      </c>
      <c r="BO303" s="93"/>
      <c r="BP303" s="93"/>
      <c r="BQ303" s="93"/>
      <c r="BR303" s="93"/>
      <c r="BS303" s="93"/>
      <c r="BT303" s="93" t="s">
        <v>178</v>
      </c>
      <c r="BU303" s="93">
        <v>8.6999999999999993</v>
      </c>
      <c r="BV303" s="93">
        <v>2.2999999999999998</v>
      </c>
      <c r="BW303" s="93">
        <v>33.200000000000003</v>
      </c>
      <c r="BX303" s="93"/>
      <c r="BY303" s="93"/>
      <c r="BZ303" s="93"/>
      <c r="CA303" s="93"/>
      <c r="CB303" s="93"/>
      <c r="CC303" s="93"/>
      <c r="CD303" s="93"/>
      <c r="CE303" s="93"/>
      <c r="CF303" s="93"/>
      <c r="CG303" s="93"/>
      <c r="CH303" s="93"/>
      <c r="CI303" s="93"/>
      <c r="CJ303" s="93"/>
      <c r="CK303" s="93"/>
      <c r="CL303" s="93" t="s">
        <v>178</v>
      </c>
      <c r="CM303" s="93">
        <v>8.6999999999999993</v>
      </c>
      <c r="CN303" s="93">
        <v>2.2999999999999998</v>
      </c>
      <c r="CO303" s="93">
        <v>33.200000000000003</v>
      </c>
      <c r="CP303" s="93"/>
      <c r="CQ303" s="93"/>
      <c r="CR303" s="93"/>
      <c r="CS303" s="93"/>
      <c r="CT303" s="93"/>
      <c r="CU303" s="93"/>
      <c r="CV303" s="93"/>
      <c r="CW303" s="93" t="s">
        <v>867</v>
      </c>
      <c r="CX303" s="45" t="s">
        <v>82</v>
      </c>
      <c r="CY303" s="93" t="s">
        <v>178</v>
      </c>
      <c r="CZ303" s="45">
        <v>8.6999999999999993</v>
      </c>
      <c r="DA303" s="45">
        <v>2.2999999999999998</v>
      </c>
      <c r="DB303" s="45">
        <v>33.200000000000003</v>
      </c>
      <c r="DC303" s="45" t="s">
        <v>867</v>
      </c>
      <c r="DD303" s="45" t="s">
        <v>82</v>
      </c>
      <c r="DE303" s="49">
        <v>8.6999999999999993</v>
      </c>
      <c r="DF303" s="49">
        <v>2.2999999999999998</v>
      </c>
      <c r="DG303" s="49">
        <v>33.200000000000003</v>
      </c>
      <c r="DI303" s="66">
        <f t="shared" si="62"/>
        <v>6.3999999999999995</v>
      </c>
      <c r="DJ303" s="45">
        <f t="shared" si="63"/>
        <v>24.500000000000004</v>
      </c>
      <c r="DK303" s="45">
        <f t="shared" si="64"/>
        <v>2.1633230256605378</v>
      </c>
      <c r="DL303" s="93">
        <f t="shared" si="65"/>
        <v>0.83290912293510388</v>
      </c>
      <c r="DM303" s="93">
        <f t="shared" si="66"/>
        <v>3.5025498759224432</v>
      </c>
    </row>
    <row r="304" spans="1:117" s="45" customFormat="1" ht="21" customHeight="1" x14ac:dyDescent="0.35">
      <c r="A304" s="102">
        <v>113</v>
      </c>
      <c r="B304" s="102">
        <v>2</v>
      </c>
      <c r="C304" s="67" t="s">
        <v>1260</v>
      </c>
      <c r="D304" s="45" t="str">
        <f t="shared" si="59"/>
        <v>Haghighat et al (2023)</v>
      </c>
      <c r="E304" s="93" t="s">
        <v>1261</v>
      </c>
      <c r="F304" s="93" t="s">
        <v>882</v>
      </c>
      <c r="G304" s="93">
        <v>2023</v>
      </c>
      <c r="H304" s="93"/>
      <c r="I304" s="93"/>
      <c r="J304" s="93"/>
      <c r="K304" s="93"/>
      <c r="L304" s="93"/>
      <c r="M304" s="93"/>
      <c r="N304" s="93"/>
      <c r="O304" s="93"/>
      <c r="P304" s="93"/>
      <c r="Q304" s="93"/>
      <c r="R304" s="93"/>
      <c r="S304" s="93"/>
      <c r="T304" s="93"/>
      <c r="U304" s="93"/>
      <c r="V304" s="93"/>
      <c r="W304" s="93"/>
      <c r="X304" s="93"/>
      <c r="Y304" s="93"/>
      <c r="Z304" s="93"/>
      <c r="AA304" s="93"/>
      <c r="AB304" s="93" t="s">
        <v>79</v>
      </c>
      <c r="AC304" s="93"/>
      <c r="AD304" s="93"/>
      <c r="AE304" s="93"/>
      <c r="AF304" s="93"/>
      <c r="AG304" s="93"/>
      <c r="AH304" s="93"/>
      <c r="AI304" s="93"/>
      <c r="AJ304" s="93"/>
      <c r="AK304" s="93"/>
      <c r="AL304" s="93"/>
      <c r="AM304" s="93"/>
      <c r="AN304" s="93"/>
      <c r="AO304" s="93"/>
      <c r="AP304" s="93"/>
      <c r="AQ304" s="93"/>
      <c r="AR304" s="93"/>
      <c r="AS304" s="93"/>
      <c r="AT304" s="93"/>
      <c r="AU304" s="93"/>
      <c r="AV304" s="93"/>
      <c r="AW304" s="93"/>
      <c r="AX304" s="93"/>
      <c r="AY304" s="93"/>
      <c r="AZ304" s="93"/>
      <c r="BA304" s="93"/>
      <c r="BB304" s="93"/>
      <c r="BC304" s="103" t="s">
        <v>1262</v>
      </c>
      <c r="BD304" s="93"/>
      <c r="BE304" s="93" t="s">
        <v>1264</v>
      </c>
      <c r="BF304" s="94" t="s">
        <v>1207</v>
      </c>
      <c r="BG304" s="94" t="s">
        <v>1697</v>
      </c>
      <c r="BH304" s="93"/>
      <c r="BI304" s="93"/>
      <c r="BJ304" s="93"/>
      <c r="BK304" s="93"/>
      <c r="BL304" s="93"/>
      <c r="BM304" s="93"/>
      <c r="BN304" s="93">
        <v>1</v>
      </c>
      <c r="BO304" s="93"/>
      <c r="BP304" s="93"/>
      <c r="BQ304" s="93"/>
      <c r="BR304" s="93"/>
      <c r="BS304" s="93"/>
      <c r="BT304" s="93" t="s">
        <v>178</v>
      </c>
      <c r="BU304" s="93">
        <v>20.100000000000001</v>
      </c>
      <c r="BV304" s="93">
        <v>9.6999999999999993</v>
      </c>
      <c r="BW304" s="93">
        <v>41.9</v>
      </c>
      <c r="BX304" s="93"/>
      <c r="BY304" s="93"/>
      <c r="BZ304" s="93"/>
      <c r="CA304" s="93"/>
      <c r="CB304" s="93"/>
      <c r="CC304" s="93"/>
      <c r="CD304" s="93"/>
      <c r="CE304" s="93"/>
      <c r="CF304" s="93"/>
      <c r="CG304" s="93"/>
      <c r="CH304" s="93"/>
      <c r="CI304" s="93"/>
      <c r="CJ304" s="93"/>
      <c r="CK304" s="93"/>
      <c r="CL304" s="93" t="s">
        <v>178</v>
      </c>
      <c r="CM304" s="93">
        <v>20.100000000000001</v>
      </c>
      <c r="CN304" s="93">
        <v>9.6999999999999993</v>
      </c>
      <c r="CO304" s="93">
        <v>41.9</v>
      </c>
      <c r="CP304" s="93"/>
      <c r="CQ304" s="93"/>
      <c r="CR304" s="93"/>
      <c r="CS304" s="93"/>
      <c r="CT304" s="93"/>
      <c r="CU304" s="93"/>
      <c r="CV304" s="93"/>
      <c r="CW304" s="93" t="s">
        <v>867</v>
      </c>
      <c r="CX304" s="45" t="s">
        <v>82</v>
      </c>
      <c r="CY304" s="93" t="s">
        <v>178</v>
      </c>
      <c r="CZ304" s="45">
        <v>20.100000000000001</v>
      </c>
      <c r="DA304" s="45">
        <v>9.6999999999999993</v>
      </c>
      <c r="DB304" s="45">
        <v>41.9</v>
      </c>
      <c r="DC304" s="45" t="s">
        <v>867</v>
      </c>
      <c r="DD304" s="45" t="s">
        <v>82</v>
      </c>
      <c r="DE304" s="49">
        <v>20.100000000000001</v>
      </c>
      <c r="DF304" s="49">
        <v>9.6999999999999993</v>
      </c>
      <c r="DG304" s="49">
        <v>41.9</v>
      </c>
      <c r="DI304" s="66">
        <f t="shared" si="62"/>
        <v>10.400000000000002</v>
      </c>
      <c r="DJ304" s="45">
        <f t="shared" si="63"/>
        <v>21.799999999999997</v>
      </c>
      <c r="DK304" s="45">
        <f t="shared" si="64"/>
        <v>3.0007198150650303</v>
      </c>
      <c r="DL304" s="93">
        <f t="shared" si="65"/>
        <v>2.2721258855093369</v>
      </c>
      <c r="DM304" s="93">
        <f t="shared" si="66"/>
        <v>3.735285826928092</v>
      </c>
    </row>
    <row r="305" spans="1:117" ht="21" customHeight="1" x14ac:dyDescent="0.35">
      <c r="A305" s="102">
        <v>116</v>
      </c>
      <c r="B305" s="102">
        <v>1</v>
      </c>
      <c r="C305" s="67" t="s">
        <v>1153</v>
      </c>
      <c r="D305" s="45" t="str">
        <f t="shared" si="59"/>
        <v>Lopes VdS et al (2024)</v>
      </c>
      <c r="E305" s="67" t="s">
        <v>1154</v>
      </c>
      <c r="F305" s="93" t="s">
        <v>882</v>
      </c>
      <c r="G305" s="93">
        <v>2024</v>
      </c>
      <c r="AB305" s="93" t="s">
        <v>79</v>
      </c>
      <c r="AP305" s="45"/>
      <c r="AQ305" s="45"/>
      <c r="AR305" s="45"/>
      <c r="AS305" s="45"/>
      <c r="AT305" s="45"/>
      <c r="AU305" s="45"/>
      <c r="AV305" s="45"/>
      <c r="AW305" s="14" t="e">
        <f>AQ305/AR305</f>
        <v>#DIV/0!</v>
      </c>
      <c r="AX305" s="14" t="e">
        <f>AS305/AT305</f>
        <v>#DIV/0!</v>
      </c>
      <c r="AY305" s="14" t="e">
        <f>SUM(AQ305,AS305)/AU305</f>
        <v>#DIV/0!</v>
      </c>
      <c r="AZ305" s="93" t="e">
        <f>IF(AY305&lt;0.1,1,0)</f>
        <v>#DIV/0!</v>
      </c>
      <c r="BA305" s="45"/>
      <c r="BB305" s="45"/>
      <c r="BC305" s="45"/>
      <c r="BD305" s="45"/>
      <c r="BE305" s="45" t="s">
        <v>1100</v>
      </c>
      <c r="BF305" s="94" t="s">
        <v>129</v>
      </c>
      <c r="BG305" s="94" t="s">
        <v>1703</v>
      </c>
      <c r="BH305" s="45"/>
      <c r="BI305" s="45"/>
      <c r="BJ305" s="45"/>
      <c r="BK305" s="45"/>
      <c r="BL305" s="45"/>
      <c r="BM305" s="93">
        <v>1</v>
      </c>
      <c r="BN305" s="45"/>
      <c r="BO305" s="45"/>
      <c r="BP305" s="45"/>
      <c r="BQ305" s="45"/>
      <c r="BR305" s="45"/>
      <c r="BS305" s="45"/>
      <c r="BT305" s="45"/>
      <c r="BU305" s="45"/>
      <c r="BV305" s="45"/>
      <c r="BW305" s="45"/>
      <c r="BX305" s="45"/>
      <c r="BY305" s="45"/>
      <c r="BZ305" s="45"/>
      <c r="CA305" s="45"/>
      <c r="CB305" s="45"/>
      <c r="CC305" s="45"/>
      <c r="CD305" s="45"/>
      <c r="CE305" s="45"/>
      <c r="CF305" s="45"/>
      <c r="CG305" s="45"/>
      <c r="CH305" s="45"/>
      <c r="CI305" s="45"/>
      <c r="CJ305" s="45"/>
      <c r="CK305" s="45"/>
      <c r="CL305" s="45" t="s">
        <v>178</v>
      </c>
      <c r="CM305" s="45">
        <v>2.41</v>
      </c>
      <c r="CN305" s="45">
        <v>1.34</v>
      </c>
      <c r="CO305" s="45">
        <v>4.3499999999999996</v>
      </c>
      <c r="CP305" s="45"/>
      <c r="CQ305" s="45"/>
      <c r="CR305" s="45"/>
      <c r="CS305" s="45"/>
      <c r="CT305" s="45"/>
      <c r="CU305" s="45"/>
      <c r="CV305" s="45"/>
      <c r="CW305" s="45" t="s">
        <v>84</v>
      </c>
      <c r="CX305" s="45" t="s">
        <v>82</v>
      </c>
      <c r="CY305" s="45" t="s">
        <v>178</v>
      </c>
      <c r="CZ305" s="45">
        <v>2.41</v>
      </c>
      <c r="DA305" s="45">
        <v>1.34</v>
      </c>
      <c r="DB305" s="45">
        <v>4.3499999999999996</v>
      </c>
      <c r="DC305" s="69" t="s">
        <v>84</v>
      </c>
      <c r="DD305" s="69" t="s">
        <v>82</v>
      </c>
      <c r="DE305" s="49">
        <v>2.41</v>
      </c>
      <c r="DF305" s="49">
        <v>1.34</v>
      </c>
      <c r="DG305" s="49">
        <v>4.3499999999999996</v>
      </c>
      <c r="DI305" s="66">
        <f t="shared" si="62"/>
        <v>1.07</v>
      </c>
      <c r="DJ305" s="45">
        <f t="shared" si="63"/>
        <v>1.9399999999999995</v>
      </c>
      <c r="DK305" s="45">
        <f t="shared" si="64"/>
        <v>0.87962674750256364</v>
      </c>
      <c r="DL305" s="93">
        <f t="shared" si="65"/>
        <v>0.29266961396282004</v>
      </c>
      <c r="DM305" s="93">
        <f t="shared" si="66"/>
        <v>1.4701758451005926</v>
      </c>
    </row>
    <row r="306" spans="1:117" ht="21" customHeight="1" x14ac:dyDescent="0.35">
      <c r="A306" s="93">
        <v>123</v>
      </c>
      <c r="B306" s="93">
        <v>2</v>
      </c>
      <c r="C306" s="93" t="s">
        <v>1392</v>
      </c>
      <c r="D306" s="93" t="str">
        <f t="shared" si="59"/>
        <v>Scott et al (2023)</v>
      </c>
      <c r="E306" s="93" t="s">
        <v>1393</v>
      </c>
      <c r="F306" s="93" t="s">
        <v>882</v>
      </c>
      <c r="G306" s="93">
        <v>2023</v>
      </c>
      <c r="H306" s="45"/>
      <c r="I306" s="45"/>
      <c r="J306" s="45"/>
      <c r="K306" s="45"/>
      <c r="L306" s="45"/>
      <c r="M306" s="45"/>
      <c r="N306" s="45"/>
      <c r="O306" s="45"/>
      <c r="P306" s="45"/>
      <c r="Q306" s="45"/>
      <c r="R306" s="45"/>
      <c r="S306" s="45"/>
      <c r="T306" s="45"/>
      <c r="U306" s="45"/>
      <c r="V306" s="45"/>
      <c r="W306" s="45"/>
      <c r="X306" s="45"/>
      <c r="Y306" s="45"/>
      <c r="Z306" s="45"/>
      <c r="AA306" s="45"/>
      <c r="AB306" s="93" t="s">
        <v>79</v>
      </c>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t="s">
        <v>1394</v>
      </c>
      <c r="BF306" s="94" t="s">
        <v>1360</v>
      </c>
      <c r="BG306" s="94" t="s">
        <v>1361</v>
      </c>
      <c r="BH306" s="45"/>
      <c r="BI306" s="45"/>
      <c r="BJ306" s="45"/>
      <c r="BK306" s="45"/>
      <c r="BL306" s="45"/>
      <c r="BM306" s="45"/>
      <c r="BN306" s="45"/>
      <c r="BO306" s="45"/>
      <c r="BP306" s="93">
        <v>1</v>
      </c>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c r="CT306" s="45">
        <v>43.08</v>
      </c>
      <c r="CU306" s="45">
        <v>18.7</v>
      </c>
      <c r="CV306" s="45">
        <v>67.45</v>
      </c>
      <c r="CW306" s="45" t="s">
        <v>158</v>
      </c>
      <c r="CX306" s="45" t="s">
        <v>82</v>
      </c>
      <c r="CY306" s="45"/>
      <c r="CZ306" s="45">
        <v>43.08</v>
      </c>
      <c r="DA306" s="45">
        <v>18.7</v>
      </c>
      <c r="DB306" s="45">
        <v>67.45</v>
      </c>
      <c r="DC306" s="69" t="s">
        <v>158</v>
      </c>
      <c r="DE306" s="49">
        <v>43.08</v>
      </c>
      <c r="DF306" s="49">
        <v>18.7</v>
      </c>
      <c r="DG306" s="49">
        <v>67.45</v>
      </c>
      <c r="DI306" s="66">
        <f t="shared" si="62"/>
        <v>24.38</v>
      </c>
      <c r="DJ306" s="45">
        <f t="shared" si="63"/>
        <v>24.370000000000005</v>
      </c>
      <c r="DK306" s="45">
        <f t="shared" si="64"/>
        <v>3.7630588522881876</v>
      </c>
      <c r="DL306" s="93">
        <f t="shared" si="65"/>
        <v>2.9285235238605409</v>
      </c>
      <c r="DM306" s="93">
        <f t="shared" si="66"/>
        <v>4.2113865826537653</v>
      </c>
    </row>
    <row r="307" spans="1:117" ht="21" customHeight="1" x14ac:dyDescent="0.35">
      <c r="A307" s="93">
        <v>123</v>
      </c>
      <c r="B307" s="93">
        <v>1</v>
      </c>
      <c r="C307" s="93" t="s">
        <v>1392</v>
      </c>
      <c r="D307" s="93" t="str">
        <f t="shared" si="59"/>
        <v>Scott et al (2023)</v>
      </c>
      <c r="E307" s="93" t="s">
        <v>1393</v>
      </c>
      <c r="F307" s="93" t="s">
        <v>882</v>
      </c>
      <c r="G307" s="93">
        <v>2023</v>
      </c>
      <c r="H307" s="45"/>
      <c r="I307" s="45"/>
      <c r="J307" s="45"/>
      <c r="K307" s="45"/>
      <c r="L307" s="45"/>
      <c r="M307" s="45"/>
      <c r="N307" s="45"/>
      <c r="O307" s="45"/>
      <c r="P307" s="45"/>
      <c r="Q307" s="45"/>
      <c r="R307" s="45"/>
      <c r="S307" s="45"/>
      <c r="T307" s="45"/>
      <c r="U307" s="45"/>
      <c r="V307" s="45"/>
      <c r="W307" s="45"/>
      <c r="X307" s="45"/>
      <c r="Y307" s="45"/>
      <c r="Z307" s="45"/>
      <c r="AA307" s="45"/>
      <c r="AB307" s="93" t="s">
        <v>79</v>
      </c>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t="s">
        <v>1527</v>
      </c>
      <c r="BF307" s="94" t="s">
        <v>1638</v>
      </c>
      <c r="BG307" s="94" t="s">
        <v>1700</v>
      </c>
      <c r="BH307" s="45"/>
      <c r="BI307" s="45"/>
      <c r="BJ307" s="45"/>
      <c r="BK307" s="45"/>
      <c r="BL307" s="45"/>
      <c r="BM307" s="45"/>
      <c r="BN307" s="45"/>
      <c r="BO307" s="45"/>
      <c r="BP307" s="93">
        <v>1</v>
      </c>
      <c r="BQ307" s="45"/>
      <c r="BR307" s="45"/>
      <c r="BS307" s="45"/>
      <c r="BT307" s="45"/>
      <c r="BU307" s="45"/>
      <c r="BV307" s="45"/>
      <c r="BW307" s="45"/>
      <c r="BX307" s="45"/>
      <c r="BY307" s="45"/>
      <c r="BZ307" s="45"/>
      <c r="CA307" s="45"/>
      <c r="CB307" s="45"/>
      <c r="CC307" s="45"/>
      <c r="CD307" s="45"/>
      <c r="CE307" s="45"/>
      <c r="CF307" s="45"/>
      <c r="CG307" s="45"/>
      <c r="CH307" s="45"/>
      <c r="CI307" s="45"/>
      <c r="CJ307" s="45"/>
      <c r="CK307" s="45"/>
      <c r="CL307" s="45"/>
      <c r="CM307" s="45"/>
      <c r="CN307" s="45"/>
      <c r="CO307" s="45"/>
      <c r="CP307" s="45"/>
      <c r="CQ307" s="45"/>
      <c r="CR307" s="45"/>
      <c r="CS307" s="45"/>
      <c r="CT307" s="45">
        <v>15.85</v>
      </c>
      <c r="CU307" s="45">
        <v>12</v>
      </c>
      <c r="CV307" s="45">
        <v>19.71</v>
      </c>
      <c r="CW307" s="45" t="s">
        <v>158</v>
      </c>
      <c r="CX307" s="45" t="s">
        <v>82</v>
      </c>
      <c r="CY307" s="45"/>
      <c r="CZ307" s="45">
        <v>15.85</v>
      </c>
      <c r="DA307" s="45">
        <v>12</v>
      </c>
      <c r="DB307" s="45">
        <v>19.71</v>
      </c>
      <c r="DC307" s="69" t="s">
        <v>158</v>
      </c>
      <c r="DE307" s="49">
        <v>15.85</v>
      </c>
      <c r="DF307" s="49">
        <v>12</v>
      </c>
      <c r="DG307" s="49">
        <v>19.71</v>
      </c>
      <c r="DI307" s="66">
        <f t="shared" si="62"/>
        <v>3.8499999999999996</v>
      </c>
      <c r="DJ307" s="45">
        <f t="shared" si="63"/>
        <v>3.8600000000000012</v>
      </c>
      <c r="DK307" s="45">
        <f t="shared" si="64"/>
        <v>2.7631695003232895</v>
      </c>
      <c r="DL307" s="93">
        <f t="shared" si="65"/>
        <v>2.4849066497880004</v>
      </c>
      <c r="DM307" s="93">
        <f t="shared" si="66"/>
        <v>2.9811261211646287</v>
      </c>
    </row>
    <row r="308" spans="1:117" ht="21" customHeight="1" x14ac:dyDescent="0.35">
      <c r="A308" s="93">
        <v>123</v>
      </c>
      <c r="B308" s="93">
        <v>4</v>
      </c>
      <c r="C308" s="93" t="s">
        <v>1392</v>
      </c>
      <c r="D308" s="93" t="str">
        <f t="shared" si="59"/>
        <v>Scott et al (2023)</v>
      </c>
      <c r="E308" s="93" t="s">
        <v>1393</v>
      </c>
      <c r="F308" s="93" t="s">
        <v>882</v>
      </c>
      <c r="G308" s="93">
        <v>2023</v>
      </c>
      <c r="H308" s="45"/>
      <c r="I308" s="45"/>
      <c r="J308" s="45"/>
      <c r="K308" s="45"/>
      <c r="L308" s="45"/>
      <c r="M308" s="45"/>
      <c r="N308" s="45"/>
      <c r="O308" s="45"/>
      <c r="P308" s="45"/>
      <c r="Q308" s="45"/>
      <c r="R308" s="45"/>
      <c r="S308" s="45"/>
      <c r="T308" s="45"/>
      <c r="U308" s="45"/>
      <c r="V308" s="45"/>
      <c r="W308" s="45"/>
      <c r="X308" s="45"/>
      <c r="Y308" s="45"/>
      <c r="Z308" s="45"/>
      <c r="AA308" s="45"/>
      <c r="AB308" s="93" t="s">
        <v>79</v>
      </c>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t="s">
        <v>1396</v>
      </c>
      <c r="BF308" s="94" t="s">
        <v>1396</v>
      </c>
      <c r="BG308" s="94" t="s">
        <v>1361</v>
      </c>
      <c r="BH308" s="45"/>
      <c r="BI308" s="45"/>
      <c r="BJ308" s="45"/>
      <c r="BK308" s="45"/>
      <c r="BL308" s="45"/>
      <c r="BM308" s="45"/>
      <c r="BN308" s="45"/>
      <c r="BO308" s="45"/>
      <c r="BP308" s="93">
        <v>1</v>
      </c>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c r="CT308" s="45">
        <v>23.9</v>
      </c>
      <c r="CU308" s="45">
        <v>9.7799999999999994</v>
      </c>
      <c r="CV308" s="45">
        <v>38.020000000000003</v>
      </c>
      <c r="CW308" s="45" t="s">
        <v>158</v>
      </c>
      <c r="CX308" s="45" t="s">
        <v>82</v>
      </c>
      <c r="CY308" s="45"/>
      <c r="CZ308" s="45">
        <v>23.9</v>
      </c>
      <c r="DA308" s="45">
        <v>9.7799999999999994</v>
      </c>
      <c r="DB308" s="45">
        <v>38.020000000000003</v>
      </c>
      <c r="DC308" s="69" t="s">
        <v>158</v>
      </c>
      <c r="DE308" s="49">
        <v>23.9</v>
      </c>
      <c r="DF308" s="49">
        <v>9.7799999999999994</v>
      </c>
      <c r="DG308" s="49">
        <v>38.020000000000003</v>
      </c>
      <c r="DI308" s="66">
        <f t="shared" si="62"/>
        <v>14.12</v>
      </c>
      <c r="DJ308" s="45">
        <f t="shared" si="63"/>
        <v>14.120000000000005</v>
      </c>
      <c r="DK308" s="45">
        <f t="shared" si="64"/>
        <v>3.1738784589374651</v>
      </c>
      <c r="DL308" s="93">
        <f t="shared" si="65"/>
        <v>2.2803394840467259</v>
      </c>
      <c r="DM308" s="93">
        <f t="shared" si="66"/>
        <v>3.6381123370602833</v>
      </c>
    </row>
    <row r="309" spans="1:117" ht="21" customHeight="1" x14ac:dyDescent="0.35">
      <c r="A309" s="93">
        <v>123</v>
      </c>
      <c r="B309" s="93">
        <v>3</v>
      </c>
      <c r="C309" s="93" t="s">
        <v>1392</v>
      </c>
      <c r="D309" s="93" t="str">
        <f t="shared" si="59"/>
        <v>Scott et al (2023)</v>
      </c>
      <c r="E309" s="93" t="s">
        <v>1393</v>
      </c>
      <c r="F309" s="93" t="s">
        <v>882</v>
      </c>
      <c r="G309" s="93">
        <v>2023</v>
      </c>
      <c r="H309" s="45"/>
      <c r="I309" s="45"/>
      <c r="J309" s="45"/>
      <c r="K309" s="45"/>
      <c r="L309" s="45"/>
      <c r="M309" s="45"/>
      <c r="N309" s="45"/>
      <c r="O309" s="45"/>
      <c r="P309" s="45"/>
      <c r="Q309" s="45"/>
      <c r="R309" s="45"/>
      <c r="S309" s="45"/>
      <c r="T309" s="45"/>
      <c r="U309" s="45"/>
      <c r="V309" s="45"/>
      <c r="W309" s="45"/>
      <c r="X309" s="45"/>
      <c r="Y309" s="45"/>
      <c r="Z309" s="45"/>
      <c r="AA309" s="45"/>
      <c r="AB309" s="93" t="s">
        <v>79</v>
      </c>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t="s">
        <v>1429</v>
      </c>
      <c r="BF309" s="94" t="s">
        <v>1429</v>
      </c>
      <c r="BG309" s="94" t="s">
        <v>1361</v>
      </c>
      <c r="BH309" s="45"/>
      <c r="BI309" s="45"/>
      <c r="BJ309" s="45"/>
      <c r="BK309" s="45"/>
      <c r="BL309" s="45"/>
      <c r="BM309" s="45"/>
      <c r="BN309" s="45"/>
      <c r="BO309" s="45"/>
      <c r="BP309" s="93">
        <v>1</v>
      </c>
      <c r="BQ309" s="45"/>
      <c r="BR309" s="45"/>
      <c r="BS309" s="45"/>
      <c r="BT309" s="45"/>
      <c r="BU309" s="45"/>
      <c r="BV309" s="45"/>
      <c r="BW309" s="45"/>
      <c r="BX309" s="45"/>
      <c r="BY309" s="45"/>
      <c r="BZ309" s="45"/>
      <c r="CA309" s="45"/>
      <c r="CB309" s="45"/>
      <c r="CC309" s="45"/>
      <c r="CD309" s="45"/>
      <c r="CE309" s="45"/>
      <c r="CF309" s="45"/>
      <c r="CG309" s="45"/>
      <c r="CH309" s="45"/>
      <c r="CI309" s="45"/>
      <c r="CJ309" s="45"/>
      <c r="CK309" s="45"/>
      <c r="CL309" s="45"/>
      <c r="CM309" s="45"/>
      <c r="CN309" s="45"/>
      <c r="CO309" s="45"/>
      <c r="CP309" s="45"/>
      <c r="CQ309" s="45"/>
      <c r="CR309" s="45"/>
      <c r="CS309" s="45"/>
      <c r="CT309" s="45">
        <v>6.71</v>
      </c>
      <c r="CU309" s="45">
        <v>3.06</v>
      </c>
      <c r="CV309" s="45">
        <v>10.35</v>
      </c>
      <c r="CW309" s="45" t="s">
        <v>158</v>
      </c>
      <c r="CX309" s="45" t="s">
        <v>82</v>
      </c>
      <c r="CY309" s="45"/>
      <c r="CZ309" s="45">
        <v>6.71</v>
      </c>
      <c r="DA309" s="45">
        <v>3.06</v>
      </c>
      <c r="DB309" s="45">
        <v>10.35</v>
      </c>
      <c r="DC309" s="69" t="s">
        <v>158</v>
      </c>
      <c r="DE309" s="49">
        <v>6.71</v>
      </c>
      <c r="DF309" s="49">
        <v>3.06</v>
      </c>
      <c r="DG309" s="49">
        <v>10.35</v>
      </c>
      <c r="DI309" s="66">
        <f t="shared" si="62"/>
        <v>3.65</v>
      </c>
      <c r="DJ309" s="45">
        <f t="shared" si="63"/>
        <v>3.6399999999999997</v>
      </c>
      <c r="DK309" s="45">
        <f t="shared" si="64"/>
        <v>1.9035989509835904</v>
      </c>
      <c r="DL309" s="93">
        <f t="shared" si="65"/>
        <v>1.1184149159642893</v>
      </c>
      <c r="DM309" s="93">
        <f t="shared" si="66"/>
        <v>2.3369865197113779</v>
      </c>
    </row>
    <row r="310" spans="1:117" ht="21" customHeight="1" x14ac:dyDescent="0.35">
      <c r="A310" s="93">
        <v>124</v>
      </c>
      <c r="B310" s="93">
        <v>1</v>
      </c>
      <c r="C310" s="93" t="s">
        <v>1528</v>
      </c>
      <c r="D310" s="93" t="str">
        <f t="shared" si="59"/>
        <v>Tsai et al (2024)</v>
      </c>
      <c r="E310" s="93" t="s">
        <v>1529</v>
      </c>
      <c r="F310" s="93" t="s">
        <v>882</v>
      </c>
      <c r="G310" s="93">
        <v>2024</v>
      </c>
      <c r="H310" s="45"/>
      <c r="I310" s="45"/>
      <c r="J310" s="45"/>
      <c r="K310" s="45"/>
      <c r="L310" s="45"/>
      <c r="M310" s="45"/>
      <c r="N310" s="45"/>
      <c r="O310" s="45"/>
      <c r="P310" s="45"/>
      <c r="Q310" s="45"/>
      <c r="R310" s="45"/>
      <c r="S310" s="45"/>
      <c r="T310" s="45"/>
      <c r="U310" s="45"/>
      <c r="V310" s="45"/>
      <c r="W310" s="45"/>
      <c r="X310" s="45"/>
      <c r="Y310" s="45"/>
      <c r="Z310" s="45"/>
      <c r="AA310" s="45"/>
      <c r="AB310" s="93" t="s">
        <v>79</v>
      </c>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t="s">
        <v>1530</v>
      </c>
      <c r="BF310" s="94" t="s">
        <v>1638</v>
      </c>
      <c r="BG310" s="94" t="s">
        <v>1700</v>
      </c>
      <c r="BH310" s="45"/>
      <c r="BI310" s="45"/>
      <c r="BJ310" s="45"/>
      <c r="BK310" s="93">
        <v>1</v>
      </c>
      <c r="BL310" s="45"/>
      <c r="BM310" s="45"/>
      <c r="BN310" s="45"/>
      <c r="BO310" s="45"/>
      <c r="BP310" s="45"/>
      <c r="BQ310" s="45"/>
      <c r="BR310" s="45"/>
      <c r="BS310" s="45"/>
      <c r="BT310" s="45"/>
      <c r="BU310" s="45"/>
      <c r="BV310" s="45"/>
      <c r="BW310" s="45"/>
      <c r="BX310" s="45"/>
      <c r="BY310" s="45"/>
      <c r="BZ310" s="45"/>
      <c r="CA310" s="45"/>
      <c r="CB310" s="45"/>
      <c r="CC310" s="45"/>
      <c r="CD310" s="45"/>
      <c r="CE310" s="45" t="s">
        <v>1531</v>
      </c>
      <c r="CF310" s="45">
        <v>3.69</v>
      </c>
      <c r="CG310" s="45">
        <v>2.15</v>
      </c>
      <c r="CH310" s="45">
        <v>6.37</v>
      </c>
      <c r="CI310" s="45"/>
      <c r="CJ310" s="45"/>
      <c r="CK310" s="45"/>
      <c r="CL310" s="45"/>
      <c r="CM310" s="45"/>
      <c r="CN310" s="45"/>
      <c r="CO310" s="45"/>
      <c r="CP310" s="45"/>
      <c r="CQ310" s="45"/>
      <c r="CR310" s="45"/>
      <c r="CS310" s="45"/>
      <c r="CT310" s="45"/>
      <c r="CU310" s="45"/>
      <c r="CV310" s="45"/>
      <c r="CW310" s="45" t="s">
        <v>81</v>
      </c>
      <c r="CX310" s="45" t="s">
        <v>82</v>
      </c>
      <c r="CY310" s="45" t="s">
        <v>1531</v>
      </c>
      <c r="CZ310" s="45">
        <v>3.69</v>
      </c>
      <c r="DA310" s="45">
        <v>2.15</v>
      </c>
      <c r="DB310" s="45">
        <v>6.37</v>
      </c>
      <c r="DC310" s="69" t="s">
        <v>84</v>
      </c>
      <c r="DD310" s="69" t="s">
        <v>1532</v>
      </c>
      <c r="DE310" s="52">
        <f t="shared" ref="DE310:DG316" si="67">(1-0.5^(SQRT(CZ310)))/(1-0.5^(SQRT(1/CZ310)))</f>
        <v>2.4295063101486001</v>
      </c>
      <c r="DF310" s="52">
        <f t="shared" si="67"/>
        <v>1.6939018389562051</v>
      </c>
      <c r="DG310" s="52">
        <f t="shared" si="67"/>
        <v>3.4400342622513942</v>
      </c>
      <c r="DI310" s="66">
        <f t="shared" si="62"/>
        <v>0.73560447119239503</v>
      </c>
      <c r="DJ310" s="45">
        <f t="shared" si="63"/>
        <v>1.0105279521027941</v>
      </c>
      <c r="DK310" s="45">
        <f t="shared" si="64"/>
        <v>0.88768807216384349</v>
      </c>
      <c r="DL310" s="93">
        <f t="shared" si="65"/>
        <v>0.52703464824406587</v>
      </c>
      <c r="DM310" s="93">
        <f t="shared" si="66"/>
        <v>1.2354814312925075</v>
      </c>
    </row>
    <row r="311" spans="1:117" ht="21" customHeight="1" x14ac:dyDescent="0.35">
      <c r="A311" s="104">
        <v>124</v>
      </c>
      <c r="B311" s="104">
        <v>2</v>
      </c>
      <c r="C311" s="93" t="s">
        <v>1528</v>
      </c>
      <c r="D311" s="93" t="str">
        <f t="shared" si="59"/>
        <v>Tsai et al (2024)</v>
      </c>
      <c r="E311" s="93" t="s">
        <v>1529</v>
      </c>
      <c r="F311" s="93" t="s">
        <v>882</v>
      </c>
      <c r="G311" s="93">
        <v>2024</v>
      </c>
      <c r="H311" s="45"/>
      <c r="I311" s="45"/>
      <c r="J311" s="45"/>
      <c r="K311" s="45"/>
      <c r="L311" s="45"/>
      <c r="M311" s="45"/>
      <c r="N311" s="45"/>
      <c r="O311" s="45"/>
      <c r="P311" s="45"/>
      <c r="Q311" s="45"/>
      <c r="R311" s="45"/>
      <c r="S311" s="45"/>
      <c r="T311" s="45"/>
      <c r="U311" s="45"/>
      <c r="V311" s="45"/>
      <c r="W311" s="45"/>
      <c r="X311" s="45"/>
      <c r="Y311" s="45"/>
      <c r="Z311" s="45"/>
      <c r="AA311" s="45"/>
      <c r="AB311" s="93" t="s">
        <v>79</v>
      </c>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t="s">
        <v>1533</v>
      </c>
      <c r="BF311" s="94" t="s">
        <v>1638</v>
      </c>
      <c r="BG311" s="94" t="s">
        <v>1700</v>
      </c>
      <c r="BH311" s="45"/>
      <c r="BI311" s="45"/>
      <c r="BJ311" s="45"/>
      <c r="BK311" s="93">
        <v>1</v>
      </c>
      <c r="BL311" s="45"/>
      <c r="BM311" s="45"/>
      <c r="BN311" s="45"/>
      <c r="BO311" s="45"/>
      <c r="BP311" s="45"/>
      <c r="BQ311" s="45"/>
      <c r="BR311" s="45"/>
      <c r="BS311" s="45"/>
      <c r="BT311" s="45"/>
      <c r="BU311" s="45"/>
      <c r="BV311" s="45"/>
      <c r="BW311" s="45"/>
      <c r="BX311" s="45"/>
      <c r="BY311" s="45"/>
      <c r="BZ311" s="45"/>
      <c r="CA311" s="45"/>
      <c r="CB311" s="45"/>
      <c r="CC311" s="45"/>
      <c r="CD311" s="45"/>
      <c r="CE311" s="45" t="s">
        <v>1531</v>
      </c>
      <c r="CF311" s="45">
        <v>3.24</v>
      </c>
      <c r="CG311" s="45">
        <v>3.05</v>
      </c>
      <c r="CH311" s="45">
        <v>3.45</v>
      </c>
      <c r="CI311" s="45"/>
      <c r="CJ311" s="45"/>
      <c r="CK311" s="45"/>
      <c r="CL311" s="45"/>
      <c r="CM311" s="45"/>
      <c r="CN311" s="45"/>
      <c r="CO311" s="45"/>
      <c r="CP311" s="45"/>
      <c r="CQ311" s="45"/>
      <c r="CR311" s="45"/>
      <c r="CS311" s="45"/>
      <c r="CT311" s="45"/>
      <c r="CU311" s="45"/>
      <c r="CV311" s="45"/>
      <c r="CW311" s="45" t="s">
        <v>81</v>
      </c>
      <c r="CX311" s="45" t="s">
        <v>82</v>
      </c>
      <c r="CY311" s="45" t="s">
        <v>1531</v>
      </c>
      <c r="CZ311" s="45">
        <v>3.24</v>
      </c>
      <c r="DA311" s="45">
        <v>3.05</v>
      </c>
      <c r="DB311" s="45">
        <v>3.45</v>
      </c>
      <c r="DC311" s="69" t="s">
        <v>84</v>
      </c>
      <c r="DD311" s="69" t="s">
        <v>1534</v>
      </c>
      <c r="DE311" s="52">
        <f t="shared" si="67"/>
        <v>2.2303324774180644</v>
      </c>
      <c r="DF311" s="52">
        <f t="shared" si="67"/>
        <v>2.142767398600633</v>
      </c>
      <c r="DG311" s="52">
        <f t="shared" si="67"/>
        <v>2.3246533264784905</v>
      </c>
      <c r="DI311" s="66">
        <f t="shared" si="62"/>
        <v>8.7565078817431363E-2</v>
      </c>
      <c r="DJ311" s="45">
        <f t="shared" si="63"/>
        <v>9.4320849060426148E-2</v>
      </c>
      <c r="DK311" s="45">
        <f t="shared" si="64"/>
        <v>0.80215066737135376</v>
      </c>
      <c r="DL311" s="93">
        <f t="shared" si="65"/>
        <v>0.76209817051683981</v>
      </c>
      <c r="DM311" s="93">
        <f t="shared" si="66"/>
        <v>0.84357092103081022</v>
      </c>
    </row>
    <row r="312" spans="1:117" ht="21" customHeight="1" x14ac:dyDescent="0.35">
      <c r="A312" s="104">
        <v>124</v>
      </c>
      <c r="B312" s="104">
        <v>3</v>
      </c>
      <c r="C312" s="93" t="s">
        <v>1528</v>
      </c>
      <c r="D312" s="93" t="str">
        <f t="shared" si="59"/>
        <v>Tsai et al (2024)</v>
      </c>
      <c r="E312" s="93" t="s">
        <v>1529</v>
      </c>
      <c r="F312" s="93" t="s">
        <v>882</v>
      </c>
      <c r="G312" s="93">
        <v>2024</v>
      </c>
      <c r="H312" s="45"/>
      <c r="I312" s="45"/>
      <c r="J312" s="45"/>
      <c r="K312" s="45"/>
      <c r="L312" s="45"/>
      <c r="M312" s="45"/>
      <c r="N312" s="45"/>
      <c r="O312" s="45"/>
      <c r="P312" s="45"/>
      <c r="Q312" s="45"/>
      <c r="R312" s="45"/>
      <c r="S312" s="45"/>
      <c r="T312" s="45"/>
      <c r="U312" s="45"/>
      <c r="V312" s="45"/>
      <c r="W312" s="45"/>
      <c r="X312" s="45"/>
      <c r="Y312" s="45"/>
      <c r="Z312" s="45"/>
      <c r="AA312" s="45"/>
      <c r="AB312" s="93" t="s">
        <v>79</v>
      </c>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t="s">
        <v>1535</v>
      </c>
      <c r="BF312" s="94" t="s">
        <v>1638</v>
      </c>
      <c r="BG312" s="94" t="s">
        <v>1700</v>
      </c>
      <c r="BH312" s="45"/>
      <c r="BI312" s="45"/>
      <c r="BJ312" s="45"/>
      <c r="BK312" s="93">
        <v>1</v>
      </c>
      <c r="BL312" s="45"/>
      <c r="BM312" s="45"/>
      <c r="BN312" s="45"/>
      <c r="BO312" s="45"/>
      <c r="BP312" s="45"/>
      <c r="BQ312" s="45"/>
      <c r="BR312" s="45"/>
      <c r="BS312" s="45"/>
      <c r="BT312" s="45"/>
      <c r="BU312" s="45"/>
      <c r="BV312" s="45"/>
      <c r="BW312" s="45"/>
      <c r="BX312" s="45"/>
      <c r="BY312" s="45"/>
      <c r="BZ312" s="45"/>
      <c r="CA312" s="45"/>
      <c r="CB312" s="45"/>
      <c r="CC312" s="45"/>
      <c r="CD312" s="45"/>
      <c r="CE312" s="45" t="s">
        <v>1531</v>
      </c>
      <c r="CF312" s="45">
        <v>2.79</v>
      </c>
      <c r="CG312" s="45">
        <v>2.56</v>
      </c>
      <c r="CH312" s="45">
        <v>3.06</v>
      </c>
      <c r="CI312" s="45"/>
      <c r="CJ312" s="45"/>
      <c r="CK312" s="45"/>
      <c r="CL312" s="45"/>
      <c r="CM312" s="45"/>
      <c r="CN312" s="45"/>
      <c r="CO312" s="45"/>
      <c r="CP312" s="45"/>
      <c r="CQ312" s="45"/>
      <c r="CR312" s="45"/>
      <c r="CS312" s="45"/>
      <c r="CT312" s="45"/>
      <c r="CU312" s="45"/>
      <c r="CV312" s="45"/>
      <c r="CW312" s="45" t="s">
        <v>81</v>
      </c>
      <c r="CX312" s="45" t="s">
        <v>82</v>
      </c>
      <c r="CY312" s="45" t="s">
        <v>1531</v>
      </c>
      <c r="CZ312" s="45">
        <v>2.79</v>
      </c>
      <c r="DA312" s="45">
        <v>2.56</v>
      </c>
      <c r="DB312" s="45">
        <v>3.06</v>
      </c>
      <c r="DC312" s="69" t="s">
        <v>84</v>
      </c>
      <c r="DD312" s="69" t="s">
        <v>1536</v>
      </c>
      <c r="DE312" s="52">
        <f t="shared" si="67"/>
        <v>2.0192264750788103</v>
      </c>
      <c r="DF312" s="52">
        <f t="shared" si="67"/>
        <v>1.9060316226240033</v>
      </c>
      <c r="DG312" s="52">
        <f t="shared" si="67"/>
        <v>2.147431323867306</v>
      </c>
      <c r="DI312" s="66">
        <f t="shared" si="62"/>
        <v>0.11319485245480698</v>
      </c>
      <c r="DJ312" s="45">
        <f t="shared" si="63"/>
        <v>0.1282048487884957</v>
      </c>
      <c r="DK312" s="45">
        <f t="shared" si="64"/>
        <v>0.70271450494619792</v>
      </c>
      <c r="DL312" s="93">
        <f t="shared" si="65"/>
        <v>0.64502339618777071</v>
      </c>
      <c r="DM312" s="93">
        <f t="shared" si="66"/>
        <v>0.76427239479206655</v>
      </c>
    </row>
    <row r="313" spans="1:117" ht="21" customHeight="1" x14ac:dyDescent="0.35">
      <c r="A313" s="104">
        <v>124</v>
      </c>
      <c r="B313" s="104">
        <v>4</v>
      </c>
      <c r="C313" s="93" t="s">
        <v>1528</v>
      </c>
      <c r="D313" s="93" t="str">
        <f t="shared" si="59"/>
        <v>Tsai et al (2024)</v>
      </c>
      <c r="E313" s="93" t="s">
        <v>1529</v>
      </c>
      <c r="F313" s="93" t="s">
        <v>882</v>
      </c>
      <c r="G313" s="93">
        <v>2024</v>
      </c>
      <c r="H313" s="45"/>
      <c r="I313" s="45"/>
      <c r="J313" s="45"/>
      <c r="K313" s="45"/>
      <c r="L313" s="45"/>
      <c r="M313" s="45"/>
      <c r="N313" s="45"/>
      <c r="O313" s="45"/>
      <c r="P313" s="45"/>
      <c r="Q313" s="45"/>
      <c r="R313" s="45"/>
      <c r="S313" s="45"/>
      <c r="T313" s="45"/>
      <c r="U313" s="45"/>
      <c r="V313" s="45"/>
      <c r="W313" s="45"/>
      <c r="X313" s="45"/>
      <c r="Y313" s="45"/>
      <c r="Z313" s="45"/>
      <c r="AA313" s="45"/>
      <c r="AB313" s="93" t="s">
        <v>79</v>
      </c>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t="s">
        <v>1537</v>
      </c>
      <c r="BF313" s="94" t="s">
        <v>1638</v>
      </c>
      <c r="BG313" s="94" t="s">
        <v>1700</v>
      </c>
      <c r="BH313" s="45"/>
      <c r="BI313" s="45"/>
      <c r="BJ313" s="45"/>
      <c r="BK313" s="93">
        <v>1</v>
      </c>
      <c r="BL313" s="45"/>
      <c r="BM313" s="45"/>
      <c r="BN313" s="45"/>
      <c r="BO313" s="45"/>
      <c r="BP313" s="45"/>
      <c r="BQ313" s="45"/>
      <c r="BR313" s="45"/>
      <c r="BS313" s="45"/>
      <c r="BT313" s="45"/>
      <c r="BU313" s="45"/>
      <c r="BV313" s="45"/>
      <c r="BW313" s="45"/>
      <c r="BX313" s="45"/>
      <c r="BY313" s="45"/>
      <c r="BZ313" s="45"/>
      <c r="CA313" s="45"/>
      <c r="CB313" s="45"/>
      <c r="CC313" s="45"/>
      <c r="CD313" s="45"/>
      <c r="CE313" s="45" t="s">
        <v>1531</v>
      </c>
      <c r="CF313" s="45">
        <v>2.74</v>
      </c>
      <c r="CG313" s="45">
        <v>2.54</v>
      </c>
      <c r="CH313" s="45">
        <v>2.95</v>
      </c>
      <c r="CI313" s="45"/>
      <c r="CJ313" s="45"/>
      <c r="CK313" s="45"/>
      <c r="CL313" s="45"/>
      <c r="CM313" s="45"/>
      <c r="CN313" s="45"/>
      <c r="CO313" s="45"/>
      <c r="CP313" s="45"/>
      <c r="CQ313" s="45"/>
      <c r="CR313" s="45"/>
      <c r="CS313" s="45"/>
      <c r="CT313" s="45"/>
      <c r="CU313" s="45"/>
      <c r="CV313" s="45"/>
      <c r="CW313" s="45" t="s">
        <v>81</v>
      </c>
      <c r="CX313" s="45" t="s">
        <v>82</v>
      </c>
      <c r="CY313" s="45" t="s">
        <v>1531</v>
      </c>
      <c r="CZ313" s="45">
        <v>2.74</v>
      </c>
      <c r="DA313" s="45">
        <v>2.54</v>
      </c>
      <c r="DB313" s="45">
        <v>2.95</v>
      </c>
      <c r="DC313" s="69" t="s">
        <v>84</v>
      </c>
      <c r="DD313" s="69" t="s">
        <v>1538</v>
      </c>
      <c r="DE313" s="52">
        <f t="shared" si="67"/>
        <v>1.9949441379408932</v>
      </c>
      <c r="DF313" s="52">
        <f t="shared" si="67"/>
        <v>1.8960027481980917</v>
      </c>
      <c r="DG313" s="52">
        <f t="shared" si="67"/>
        <v>2.0957783429841208</v>
      </c>
      <c r="DI313" s="66">
        <f t="shared" si="62"/>
        <v>9.8941389742801533E-2</v>
      </c>
      <c r="DJ313" s="45">
        <f t="shared" si="63"/>
        <v>0.1008342050432276</v>
      </c>
      <c r="DK313" s="45">
        <f t="shared" si="64"/>
        <v>0.69061604891765682</v>
      </c>
      <c r="DL313" s="93">
        <f t="shared" si="65"/>
        <v>0.63974785330334694</v>
      </c>
      <c r="DM313" s="93">
        <f t="shared" si="66"/>
        <v>0.73992500847354503</v>
      </c>
    </row>
    <row r="314" spans="1:117" ht="21" customHeight="1" x14ac:dyDescent="0.35">
      <c r="A314" s="104">
        <v>124</v>
      </c>
      <c r="B314" s="104">
        <v>5</v>
      </c>
      <c r="C314" s="93" t="s">
        <v>1528</v>
      </c>
      <c r="D314" s="93" t="str">
        <f t="shared" si="59"/>
        <v>Tsai et al (2024)</v>
      </c>
      <c r="E314" s="93" t="s">
        <v>1529</v>
      </c>
      <c r="F314" s="93" t="s">
        <v>882</v>
      </c>
      <c r="G314" s="93">
        <v>2024</v>
      </c>
      <c r="H314" s="45"/>
      <c r="I314" s="45"/>
      <c r="J314" s="45"/>
      <c r="K314" s="45"/>
      <c r="L314" s="45"/>
      <c r="M314" s="45"/>
      <c r="N314" s="45"/>
      <c r="O314" s="45"/>
      <c r="P314" s="45"/>
      <c r="Q314" s="45"/>
      <c r="R314" s="45"/>
      <c r="S314" s="45"/>
      <c r="T314" s="45"/>
      <c r="U314" s="45"/>
      <c r="V314" s="45"/>
      <c r="W314" s="45"/>
      <c r="X314" s="45"/>
      <c r="Y314" s="45"/>
      <c r="Z314" s="45"/>
      <c r="AA314" s="45"/>
      <c r="AB314" s="93" t="s">
        <v>79</v>
      </c>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t="s">
        <v>1539</v>
      </c>
      <c r="BF314" s="94" t="s">
        <v>1638</v>
      </c>
      <c r="BG314" s="94" t="s">
        <v>1700</v>
      </c>
      <c r="BH314" s="45"/>
      <c r="BI314" s="45"/>
      <c r="BJ314" s="45"/>
      <c r="BK314" s="93">
        <v>1</v>
      </c>
      <c r="BL314" s="45"/>
      <c r="BM314" s="45"/>
      <c r="BN314" s="45"/>
      <c r="BO314" s="45"/>
      <c r="BP314" s="45"/>
      <c r="BQ314" s="45"/>
      <c r="BR314" s="45"/>
      <c r="BS314" s="45"/>
      <c r="BT314" s="45"/>
      <c r="BU314" s="45"/>
      <c r="BV314" s="45"/>
      <c r="BW314" s="45"/>
      <c r="BX314" s="45"/>
      <c r="BY314" s="45"/>
      <c r="BZ314" s="45"/>
      <c r="CA314" s="45"/>
      <c r="CB314" s="45"/>
      <c r="CC314" s="45"/>
      <c r="CD314" s="45"/>
      <c r="CE314" s="45" t="s">
        <v>1531</v>
      </c>
      <c r="CF314" s="45">
        <v>3.33</v>
      </c>
      <c r="CG314" s="45">
        <v>3.18</v>
      </c>
      <c r="CH314" s="45">
        <v>3.49</v>
      </c>
      <c r="CI314" s="45"/>
      <c r="CJ314" s="45"/>
      <c r="CK314" s="45"/>
      <c r="CL314" s="45"/>
      <c r="CM314" s="45"/>
      <c r="CN314" s="45"/>
      <c r="CO314" s="45"/>
      <c r="CP314" s="45"/>
      <c r="CQ314" s="45"/>
      <c r="CR314" s="45"/>
      <c r="CS314" s="45"/>
      <c r="CT314" s="45"/>
      <c r="CU314" s="45"/>
      <c r="CV314" s="45"/>
      <c r="CW314" s="45" t="s">
        <v>81</v>
      </c>
      <c r="CX314" s="45" t="s">
        <v>82</v>
      </c>
      <c r="CY314" s="45" t="s">
        <v>1531</v>
      </c>
      <c r="CZ314" s="45">
        <v>3.33</v>
      </c>
      <c r="DA314" s="45">
        <v>3.18</v>
      </c>
      <c r="DB314" s="45">
        <v>3.49</v>
      </c>
      <c r="DC314" s="69" t="s">
        <v>84</v>
      </c>
      <c r="DD314" s="69" t="s">
        <v>1540</v>
      </c>
      <c r="DE314" s="52">
        <f t="shared" si="67"/>
        <v>2.2710619185548828</v>
      </c>
      <c r="DF314" s="52">
        <f t="shared" si="67"/>
        <v>2.2029162475790778</v>
      </c>
      <c r="DG314" s="52">
        <f t="shared" si="67"/>
        <v>2.342340744838717</v>
      </c>
      <c r="DI314" s="66">
        <f t="shared" si="62"/>
        <v>6.8145670975805039E-2</v>
      </c>
      <c r="DJ314" s="45">
        <f t="shared" si="63"/>
        <v>7.1278826283834196E-2</v>
      </c>
      <c r="DK314" s="45">
        <f t="shared" si="64"/>
        <v>0.82024752763720254</v>
      </c>
      <c r="DL314" s="93">
        <f t="shared" si="65"/>
        <v>0.78978204965725152</v>
      </c>
      <c r="DM314" s="93">
        <f t="shared" si="66"/>
        <v>0.85115074769179788</v>
      </c>
    </row>
    <row r="315" spans="1:117" ht="21" customHeight="1" x14ac:dyDescent="0.35">
      <c r="A315" s="104">
        <v>124</v>
      </c>
      <c r="B315" s="104">
        <v>6</v>
      </c>
      <c r="C315" s="93" t="s">
        <v>1528</v>
      </c>
      <c r="D315" s="93" t="str">
        <f t="shared" si="59"/>
        <v>Tsai et al (2024)</v>
      </c>
      <c r="E315" s="93" t="s">
        <v>1529</v>
      </c>
      <c r="F315" s="93" t="s">
        <v>882</v>
      </c>
      <c r="G315" s="93">
        <v>2024</v>
      </c>
      <c r="H315" s="45"/>
      <c r="I315" s="45"/>
      <c r="J315" s="45"/>
      <c r="K315" s="45"/>
      <c r="L315" s="45"/>
      <c r="M315" s="45"/>
      <c r="N315" s="45"/>
      <c r="O315" s="45"/>
      <c r="P315" s="45"/>
      <c r="Q315" s="45"/>
      <c r="R315" s="45"/>
      <c r="S315" s="45"/>
      <c r="T315" s="45"/>
      <c r="U315" s="45"/>
      <c r="V315" s="45"/>
      <c r="W315" s="45"/>
      <c r="X315" s="45"/>
      <c r="Y315" s="45"/>
      <c r="Z315" s="45"/>
      <c r="AA315" s="45"/>
      <c r="AB315" s="93" t="s">
        <v>79</v>
      </c>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t="s">
        <v>1541</v>
      </c>
      <c r="BF315" s="94" t="s">
        <v>1638</v>
      </c>
      <c r="BG315" s="94" t="s">
        <v>1700</v>
      </c>
      <c r="BH315" s="45"/>
      <c r="BI315" s="45"/>
      <c r="BJ315" s="45"/>
      <c r="BK315" s="93">
        <v>1</v>
      </c>
      <c r="BL315" s="45"/>
      <c r="BM315" s="45"/>
      <c r="BN315" s="45"/>
      <c r="BO315" s="45"/>
      <c r="BP315" s="45"/>
      <c r="BQ315" s="45"/>
      <c r="BR315" s="45"/>
      <c r="BS315" s="45"/>
      <c r="BT315" s="45"/>
      <c r="BU315" s="45"/>
      <c r="BV315" s="45"/>
      <c r="BW315" s="45"/>
      <c r="BX315" s="45"/>
      <c r="BY315" s="45"/>
      <c r="BZ315" s="45"/>
      <c r="CA315" s="45"/>
      <c r="CB315" s="45"/>
      <c r="CC315" s="45"/>
      <c r="CD315" s="45"/>
      <c r="CE315" s="45" t="s">
        <v>1531</v>
      </c>
      <c r="CF315" s="45">
        <v>4.1900000000000004</v>
      </c>
      <c r="CG315" s="45">
        <v>3.93</v>
      </c>
      <c r="CH315" s="45">
        <v>4.4800000000000004</v>
      </c>
      <c r="CI315" s="45"/>
      <c r="CJ315" s="45"/>
      <c r="CK315" s="45"/>
      <c r="CL315" s="45"/>
      <c r="CM315" s="45"/>
      <c r="CN315" s="45"/>
      <c r="CO315" s="45"/>
      <c r="CP315" s="45"/>
      <c r="CQ315" s="45"/>
      <c r="CR315" s="45"/>
      <c r="CS315" s="45"/>
      <c r="CT315" s="45"/>
      <c r="CU315" s="45"/>
      <c r="CV315" s="45"/>
      <c r="CW315" s="45" t="s">
        <v>81</v>
      </c>
      <c r="CX315" s="45" t="s">
        <v>82</v>
      </c>
      <c r="CY315" s="45" t="s">
        <v>1531</v>
      </c>
      <c r="CZ315" s="45">
        <v>4.1900000000000004</v>
      </c>
      <c r="DA315" s="45">
        <v>3.93</v>
      </c>
      <c r="DB315" s="45">
        <v>4.4800000000000004</v>
      </c>
      <c r="DC315" s="69" t="s">
        <v>84</v>
      </c>
      <c r="DD315" s="69" t="s">
        <v>1542</v>
      </c>
      <c r="DE315" s="52">
        <f t="shared" si="67"/>
        <v>2.6388326188545985</v>
      </c>
      <c r="DF315" s="52">
        <f t="shared" si="67"/>
        <v>2.5314460810215467</v>
      </c>
      <c r="DG315" s="52">
        <f t="shared" si="67"/>
        <v>2.7551444507248894</v>
      </c>
      <c r="DI315" s="66">
        <f t="shared" si="62"/>
        <v>0.10738653783305185</v>
      </c>
      <c r="DJ315" s="45">
        <f t="shared" si="63"/>
        <v>0.11631183187029093</v>
      </c>
      <c r="DK315" s="45">
        <f t="shared" si="64"/>
        <v>0.97033662953566902</v>
      </c>
      <c r="DL315" s="93">
        <f t="shared" si="65"/>
        <v>0.92879071297980087</v>
      </c>
      <c r="DM315" s="93">
        <f t="shared" si="66"/>
        <v>1.0134698734353993</v>
      </c>
    </row>
    <row r="316" spans="1:117" ht="21" customHeight="1" x14ac:dyDescent="0.35">
      <c r="A316" s="104">
        <v>124</v>
      </c>
      <c r="B316" s="104">
        <v>7</v>
      </c>
      <c r="C316" s="93" t="s">
        <v>1528</v>
      </c>
      <c r="D316" s="93" t="str">
        <f t="shared" si="59"/>
        <v>Tsai et al (2024)</v>
      </c>
      <c r="E316" s="93" t="s">
        <v>1529</v>
      </c>
      <c r="F316" s="93" t="s">
        <v>882</v>
      </c>
      <c r="G316" s="104">
        <v>2024</v>
      </c>
      <c r="H316" s="105"/>
      <c r="I316" s="45"/>
      <c r="J316" s="45"/>
      <c r="K316" s="45"/>
      <c r="L316" s="45"/>
      <c r="M316" s="45"/>
      <c r="N316" s="45"/>
      <c r="O316" s="45"/>
      <c r="P316" s="45"/>
      <c r="Q316" s="45"/>
      <c r="R316" s="45"/>
      <c r="S316" s="45"/>
      <c r="T316" s="45"/>
      <c r="U316" s="45"/>
      <c r="V316" s="45"/>
      <c r="W316" s="45"/>
      <c r="X316" s="45"/>
      <c r="Y316" s="45"/>
      <c r="Z316" s="45"/>
      <c r="AA316" s="45"/>
      <c r="AB316" s="93" t="s">
        <v>79</v>
      </c>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t="s">
        <v>1543</v>
      </c>
      <c r="BF316" s="94" t="s">
        <v>1638</v>
      </c>
      <c r="BG316" s="94" t="s">
        <v>1700</v>
      </c>
      <c r="BH316" s="45"/>
      <c r="BI316" s="45"/>
      <c r="BJ316" s="45"/>
      <c r="BK316" s="93">
        <v>1</v>
      </c>
      <c r="BL316" s="45"/>
      <c r="BM316" s="45"/>
      <c r="BN316" s="45"/>
      <c r="BO316" s="45"/>
      <c r="BP316" s="45"/>
      <c r="BQ316" s="45"/>
      <c r="BR316" s="45"/>
      <c r="BS316" s="45"/>
      <c r="BT316" s="45"/>
      <c r="BU316" s="45"/>
      <c r="BV316" s="45"/>
      <c r="BW316" s="45"/>
      <c r="BX316" s="45"/>
      <c r="BY316" s="45"/>
      <c r="BZ316" s="45"/>
      <c r="CA316" s="45"/>
      <c r="CB316" s="45"/>
      <c r="CC316" s="45"/>
      <c r="CD316" s="45"/>
      <c r="CE316" s="45" t="s">
        <v>1531</v>
      </c>
      <c r="CF316" s="45">
        <v>3.5</v>
      </c>
      <c r="CG316" s="45">
        <v>3.26</v>
      </c>
      <c r="CH316" s="45">
        <v>3.76</v>
      </c>
      <c r="CI316" s="45"/>
      <c r="CJ316" s="45"/>
      <c r="CK316" s="45"/>
      <c r="CL316" s="45"/>
      <c r="CM316" s="45"/>
      <c r="CN316" s="45"/>
      <c r="CO316" s="45"/>
      <c r="CP316" s="45"/>
      <c r="CQ316" s="45"/>
      <c r="CR316" s="45"/>
      <c r="CS316" s="45"/>
      <c r="CT316" s="45"/>
      <c r="CU316" s="45"/>
      <c r="CV316" s="45"/>
      <c r="CW316" s="45" t="s">
        <v>81</v>
      </c>
      <c r="CX316" s="45" t="s">
        <v>82</v>
      </c>
      <c r="CY316" s="45" t="s">
        <v>1531</v>
      </c>
      <c r="CZ316" s="45">
        <v>3.5</v>
      </c>
      <c r="DA316" s="45">
        <v>3.26</v>
      </c>
      <c r="DB316" s="45">
        <v>3.76</v>
      </c>
      <c r="DC316" s="69" t="s">
        <v>84</v>
      </c>
      <c r="DD316" s="69" t="s">
        <v>1544</v>
      </c>
      <c r="DE316" s="52">
        <f t="shared" si="67"/>
        <v>2.3467490789727461</v>
      </c>
      <c r="DF316" s="52">
        <f t="shared" si="67"/>
        <v>2.2394240337066407</v>
      </c>
      <c r="DG316" s="52">
        <f t="shared" si="67"/>
        <v>2.4595299693435715</v>
      </c>
      <c r="DI316" s="66">
        <f t="shared" si="62"/>
        <v>0.10732504526610542</v>
      </c>
      <c r="DJ316" s="45">
        <f t="shared" si="63"/>
        <v>0.11278089037082539</v>
      </c>
      <c r="DK316" s="45">
        <f t="shared" si="64"/>
        <v>0.85303099976561947</v>
      </c>
      <c r="DL316" s="93">
        <f t="shared" si="65"/>
        <v>0.80621870499439008</v>
      </c>
      <c r="DM316" s="93">
        <f t="shared" si="66"/>
        <v>0.89997026231566146</v>
      </c>
    </row>
    <row r="317" spans="1:117" ht="24.5" customHeight="1" x14ac:dyDescent="0.35">
      <c r="A317" s="45">
        <v>128</v>
      </c>
      <c r="B317" s="45">
        <v>1</v>
      </c>
      <c r="C317" s="45" t="s">
        <v>1715</v>
      </c>
      <c r="D317" s="45" t="str">
        <f t="shared" si="59"/>
        <v>Nicholas et al  (2021)</v>
      </c>
      <c r="E317" s="45" t="s">
        <v>1716</v>
      </c>
      <c r="F317" s="45" t="s">
        <v>882</v>
      </c>
      <c r="G317" s="45">
        <v>2021</v>
      </c>
      <c r="H317" s="45"/>
      <c r="I317" s="45"/>
      <c r="BE317" s="93" t="s">
        <v>1515</v>
      </c>
      <c r="BF317" s="93" t="s">
        <v>1637</v>
      </c>
      <c r="BG317" s="93" t="s">
        <v>1700</v>
      </c>
      <c r="CS317" s="93" t="s">
        <v>178</v>
      </c>
      <c r="CT317" s="93">
        <v>35</v>
      </c>
      <c r="CU317" s="93">
        <v>31.9</v>
      </c>
      <c r="CV317" s="93">
        <v>38.4</v>
      </c>
      <c r="CW317" s="93" t="s">
        <v>158</v>
      </c>
      <c r="CX317" s="45" t="s">
        <v>82</v>
      </c>
      <c r="CY317" s="93" t="s">
        <v>178</v>
      </c>
      <c r="CZ317" s="93">
        <v>35</v>
      </c>
      <c r="DA317" s="93">
        <v>31.9</v>
      </c>
      <c r="DB317" s="93">
        <v>38.4</v>
      </c>
      <c r="DC317" s="93" t="s">
        <v>158</v>
      </c>
      <c r="DD317" s="45" t="s">
        <v>82</v>
      </c>
      <c r="DE317" s="93">
        <v>35</v>
      </c>
      <c r="DF317" s="93">
        <v>31.9</v>
      </c>
      <c r="DG317" s="93">
        <v>38.4</v>
      </c>
      <c r="DI317" s="66">
        <f t="shared" si="62"/>
        <v>3.1000000000000014</v>
      </c>
      <c r="DJ317" s="45">
        <f t="shared" si="63"/>
        <v>3.3999999999999986</v>
      </c>
      <c r="DK317" s="45">
        <f t="shared" si="64"/>
        <v>3.5553480614894135</v>
      </c>
      <c r="DL317" s="93">
        <f t="shared" si="65"/>
        <v>3.4626060097907989</v>
      </c>
      <c r="DM317" s="93">
        <f t="shared" si="66"/>
        <v>3.648057459593681</v>
      </c>
    </row>
    <row r="318" spans="1:117" ht="24.5" customHeight="1" x14ac:dyDescent="0.35">
      <c r="A318" s="45">
        <v>128</v>
      </c>
      <c r="B318" s="93">
        <v>2</v>
      </c>
      <c r="C318" s="45" t="s">
        <v>1715</v>
      </c>
      <c r="D318" s="45" t="str">
        <f t="shared" si="59"/>
        <v>Nicholas et al  (2021)</v>
      </c>
      <c r="E318" s="45" t="s">
        <v>1716</v>
      </c>
      <c r="F318" s="45" t="s">
        <v>882</v>
      </c>
      <c r="G318" s="45">
        <v>2021</v>
      </c>
      <c r="BE318" s="93" t="s">
        <v>1722</v>
      </c>
      <c r="BF318" s="93" t="s">
        <v>1209</v>
      </c>
      <c r="BG318" s="93" t="s">
        <v>1697</v>
      </c>
      <c r="CS318" s="93" t="s">
        <v>178</v>
      </c>
      <c r="CT318" s="93">
        <v>3.6</v>
      </c>
      <c r="CU318" s="93">
        <v>3.2</v>
      </c>
      <c r="CV318" s="93">
        <v>4.0999999999999996</v>
      </c>
      <c r="CW318" s="93" t="s">
        <v>158</v>
      </c>
      <c r="CX318" s="45" t="s">
        <v>82</v>
      </c>
      <c r="CY318" s="93" t="s">
        <v>178</v>
      </c>
      <c r="CZ318" s="93">
        <v>3.6</v>
      </c>
      <c r="DA318" s="93">
        <v>3.2</v>
      </c>
      <c r="DB318" s="93">
        <v>4.0999999999999996</v>
      </c>
      <c r="DC318" s="93" t="s">
        <v>158</v>
      </c>
      <c r="DD318" s="45" t="s">
        <v>82</v>
      </c>
      <c r="DE318" s="93">
        <v>3.6</v>
      </c>
      <c r="DF318" s="93">
        <v>3.2</v>
      </c>
      <c r="DG318" s="93">
        <v>4.0999999999999996</v>
      </c>
      <c r="DI318" s="66">
        <f t="shared" si="62"/>
        <v>0.39999999999999991</v>
      </c>
      <c r="DJ318" s="45">
        <f t="shared" si="63"/>
        <v>0.49999999999999956</v>
      </c>
      <c r="DK318" s="45">
        <f t="shared" si="64"/>
        <v>1.2809338454620642</v>
      </c>
      <c r="DL318" s="93">
        <f t="shared" si="65"/>
        <v>1.1631508098056809</v>
      </c>
      <c r="DM318" s="93">
        <f t="shared" si="66"/>
        <v>1.410986973710262</v>
      </c>
    </row>
    <row r="319" spans="1:117" ht="24.5" customHeight="1" x14ac:dyDescent="0.35">
      <c r="A319" s="45">
        <v>128</v>
      </c>
      <c r="B319" s="93">
        <v>4</v>
      </c>
      <c r="C319" s="45" t="s">
        <v>1715</v>
      </c>
      <c r="D319" s="45" t="str">
        <f t="shared" si="59"/>
        <v>Nicholas et al  (2021)</v>
      </c>
      <c r="E319" s="45" t="s">
        <v>1716</v>
      </c>
      <c r="F319" s="45" t="s">
        <v>882</v>
      </c>
      <c r="G319" s="45">
        <v>2021</v>
      </c>
      <c r="BE319" s="93" t="s">
        <v>1415</v>
      </c>
      <c r="BF319" s="93" t="s">
        <v>1396</v>
      </c>
      <c r="BG319" s="93" t="s">
        <v>1361</v>
      </c>
      <c r="CS319" s="93" t="s">
        <v>178</v>
      </c>
      <c r="CT319" s="93">
        <v>14.3</v>
      </c>
      <c r="CU319" s="93">
        <v>12.1</v>
      </c>
      <c r="CV319" s="93">
        <v>17</v>
      </c>
      <c r="CW319" s="93" t="s">
        <v>158</v>
      </c>
      <c r="CX319" s="45" t="s">
        <v>82</v>
      </c>
      <c r="CY319" s="93" t="s">
        <v>178</v>
      </c>
      <c r="CZ319" s="93">
        <v>14.3</v>
      </c>
      <c r="DA319" s="93">
        <v>12.1</v>
      </c>
      <c r="DB319" s="93">
        <v>17</v>
      </c>
      <c r="DC319" s="93" t="s">
        <v>158</v>
      </c>
      <c r="DD319" s="45" t="s">
        <v>82</v>
      </c>
      <c r="DE319" s="93">
        <v>14.3</v>
      </c>
      <c r="DF319" s="93">
        <v>12.1</v>
      </c>
      <c r="DG319" s="93">
        <v>17</v>
      </c>
      <c r="DI319" s="66">
        <f t="shared" si="62"/>
        <v>2.2000000000000011</v>
      </c>
      <c r="DJ319" s="45">
        <f t="shared" si="63"/>
        <v>2.6999999999999993</v>
      </c>
      <c r="DK319" s="45">
        <f t="shared" si="64"/>
        <v>2.6602595372658615</v>
      </c>
      <c r="DL319" s="93">
        <f t="shared" si="65"/>
        <v>2.4932054526026954</v>
      </c>
      <c r="DM319" s="93">
        <f t="shared" si="66"/>
        <v>2.8332133440562162</v>
      </c>
    </row>
    <row r="320" spans="1:117" ht="24.5" customHeight="1" x14ac:dyDescent="0.35">
      <c r="A320" s="45">
        <v>128</v>
      </c>
      <c r="B320" s="93">
        <v>5</v>
      </c>
      <c r="C320" s="45" t="s">
        <v>1715</v>
      </c>
      <c r="D320" s="45" t="str">
        <f t="shared" si="59"/>
        <v>Nicholas et al  (2021)</v>
      </c>
      <c r="E320" s="45" t="s">
        <v>1716</v>
      </c>
      <c r="F320" s="45" t="s">
        <v>882</v>
      </c>
      <c r="G320" s="45">
        <v>2021</v>
      </c>
      <c r="BE320" s="93" t="s">
        <v>1444</v>
      </c>
      <c r="BF320" s="93" t="s">
        <v>1429</v>
      </c>
      <c r="BG320" s="93" t="s">
        <v>1361</v>
      </c>
      <c r="CS320" s="93" t="s">
        <v>178</v>
      </c>
      <c r="CT320" s="93">
        <v>7.7</v>
      </c>
      <c r="CU320" s="93">
        <v>6.4</v>
      </c>
      <c r="CV320" s="93">
        <v>9.3000000000000007</v>
      </c>
      <c r="CW320" s="93" t="s">
        <v>158</v>
      </c>
      <c r="CX320" s="45" t="s">
        <v>82</v>
      </c>
      <c r="CY320" s="93" t="s">
        <v>178</v>
      </c>
      <c r="CZ320" s="93">
        <v>7.7</v>
      </c>
      <c r="DA320" s="93">
        <v>6.4</v>
      </c>
      <c r="DB320" s="93">
        <v>9.3000000000000007</v>
      </c>
      <c r="DC320" s="93" t="s">
        <v>158</v>
      </c>
      <c r="DD320" s="45" t="s">
        <v>82</v>
      </c>
      <c r="DE320" s="93">
        <v>7.7</v>
      </c>
      <c r="DF320" s="93">
        <v>6.4</v>
      </c>
      <c r="DG320" s="93">
        <v>9.3000000000000007</v>
      </c>
      <c r="DI320" s="66">
        <f t="shared" si="62"/>
        <v>1.2999999999999998</v>
      </c>
      <c r="DJ320" s="45">
        <f t="shared" si="63"/>
        <v>1.6000000000000005</v>
      </c>
      <c r="DK320" s="45">
        <f t="shared" si="64"/>
        <v>2.0412203288596382</v>
      </c>
      <c r="DL320" s="93">
        <f t="shared" si="65"/>
        <v>1.8562979903656263</v>
      </c>
      <c r="DM320" s="93">
        <f t="shared" si="66"/>
        <v>2.2300144001592104</v>
      </c>
    </row>
    <row r="321" spans="1:117" ht="24.5" customHeight="1" x14ac:dyDescent="0.35">
      <c r="A321" s="45">
        <v>128</v>
      </c>
      <c r="B321" s="93">
        <v>3</v>
      </c>
      <c r="C321" s="45" t="s">
        <v>1715</v>
      </c>
      <c r="D321" s="45" t="str">
        <f t="shared" si="59"/>
        <v>Nicholas et al  (2021)</v>
      </c>
      <c r="E321" s="45" t="s">
        <v>1716</v>
      </c>
      <c r="F321" s="45" t="s">
        <v>882</v>
      </c>
      <c r="G321" s="45">
        <v>2021</v>
      </c>
      <c r="BE321" s="93" t="s">
        <v>1723</v>
      </c>
      <c r="BF321" s="93" t="s">
        <v>1458</v>
      </c>
      <c r="BG321" s="93" t="s">
        <v>1361</v>
      </c>
      <c r="CS321" s="93" t="s">
        <v>178</v>
      </c>
      <c r="CT321" s="93">
        <v>15.3</v>
      </c>
      <c r="CU321" s="93">
        <v>13</v>
      </c>
      <c r="CV321" s="93">
        <v>18</v>
      </c>
      <c r="CW321" s="93" t="s">
        <v>158</v>
      </c>
      <c r="CX321" s="45" t="s">
        <v>82</v>
      </c>
      <c r="CY321" s="93" t="s">
        <v>178</v>
      </c>
      <c r="CZ321" s="93">
        <v>15.3</v>
      </c>
      <c r="DA321" s="93">
        <v>13</v>
      </c>
      <c r="DB321" s="93">
        <v>18</v>
      </c>
      <c r="DC321" s="93" t="s">
        <v>158</v>
      </c>
      <c r="DD321" s="45" t="s">
        <v>82</v>
      </c>
      <c r="DE321" s="93">
        <v>15.3</v>
      </c>
      <c r="DF321" s="93">
        <v>13</v>
      </c>
      <c r="DG321" s="93">
        <v>18</v>
      </c>
      <c r="DI321" s="66">
        <f t="shared" si="62"/>
        <v>2.3000000000000007</v>
      </c>
      <c r="DJ321" s="45">
        <f t="shared" si="63"/>
        <v>2.6999999999999993</v>
      </c>
      <c r="DK321" s="45">
        <f t="shared" si="64"/>
        <v>2.7278528283983898</v>
      </c>
      <c r="DL321" s="93">
        <f t="shared" si="65"/>
        <v>2.5649493574615367</v>
      </c>
      <c r="DM321" s="93">
        <f t="shared" si="66"/>
        <v>2.8903717578961645</v>
      </c>
    </row>
  </sheetData>
  <autoFilter ref="A1:DM321" xr:uid="{B462C342-84FF-46EE-B839-D083AD8C552B}">
    <sortState xmlns:xlrd2="http://schemas.microsoft.com/office/spreadsheetml/2017/richdata2" ref="A2:DM321">
      <sortCondition ref="A19:A321"/>
    </sortState>
  </autoFilter>
  <sortState xmlns:xlrd2="http://schemas.microsoft.com/office/spreadsheetml/2017/richdata2" ref="A2:DM321">
    <sortCondition ref="A213:A321"/>
  </sortState>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C2FCB-EE8F-4925-B1C0-C105FE8F3894}">
  <dimension ref="A1:BQ744"/>
  <sheetViews>
    <sheetView zoomScale="57" zoomScaleNormal="57" workbookViewId="0">
      <selection activeCell="J34" sqref="J34"/>
    </sheetView>
  </sheetViews>
  <sheetFormatPr defaultColWidth="41.26953125" defaultRowHeight="14.5" x14ac:dyDescent="0.35"/>
  <cols>
    <col min="1" max="2" width="6.453125" style="7" customWidth="1"/>
    <col min="3" max="3" width="16.81640625" style="7" customWidth="1"/>
    <col min="4" max="4" width="24.54296875" style="7" customWidth="1"/>
    <col min="5" max="5" width="27.54296875" style="7" customWidth="1"/>
    <col min="6" max="6" width="41.26953125" style="7" customWidth="1"/>
    <col min="7" max="7" width="10.81640625" style="7" customWidth="1"/>
    <col min="8" max="8" width="46.7265625" style="12" customWidth="1"/>
    <col min="9" max="9" width="59.1796875" style="12" customWidth="1"/>
    <col min="10" max="10" width="41.81640625" style="9" customWidth="1"/>
    <col min="11" max="11" width="61.1796875" style="9" customWidth="1"/>
    <col min="12" max="18" width="5.81640625" style="7" hidden="1" customWidth="1"/>
    <col min="19" max="19" width="6.1796875" style="7" hidden="1" customWidth="1"/>
    <col min="20" max="20" width="5.81640625" style="7" hidden="1" customWidth="1"/>
    <col min="21" max="34" width="7.1796875" style="7" hidden="1" customWidth="1"/>
    <col min="35" max="35" width="8.1796875" style="7" hidden="1" customWidth="1"/>
    <col min="36" max="36" width="6.26953125" style="7" hidden="1" customWidth="1"/>
    <col min="37" max="40" width="8.1796875" style="7" hidden="1" customWidth="1"/>
    <col min="41" max="41" width="10" style="7" hidden="1" customWidth="1"/>
    <col min="42" max="46" width="8.1796875" style="7" hidden="1" customWidth="1"/>
    <col min="47" max="48" width="7.26953125" style="7" hidden="1" customWidth="1"/>
    <col min="49" max="52" width="7.26953125" style="7" customWidth="1"/>
    <col min="53" max="53" width="10.453125" style="7" customWidth="1"/>
    <col min="54" max="54" width="16.81640625" style="7" customWidth="1"/>
    <col min="55" max="55" width="10.453125" style="7" customWidth="1"/>
    <col min="56" max="58" width="10.453125" style="1" customWidth="1"/>
    <col min="59" max="60" width="10.453125" style="5" customWidth="1"/>
    <col min="61" max="63" width="10.453125" style="2" customWidth="1"/>
    <col min="64" max="64" width="3.26953125" style="1" customWidth="1"/>
    <col min="65" max="65" width="10.26953125" style="1" customWidth="1"/>
    <col min="66" max="66" width="10.81640625" style="1" customWidth="1"/>
    <col min="67" max="67" width="15.453125" style="1" customWidth="1"/>
    <col min="68" max="68" width="10" style="7" customWidth="1"/>
    <col min="69" max="69" width="11.453125" style="7" customWidth="1"/>
    <col min="70" max="16384" width="41.26953125" style="7"/>
  </cols>
  <sheetData>
    <row r="1" spans="1:69" s="8" customFormat="1" ht="40.5" customHeight="1" x14ac:dyDescent="0.35">
      <c r="A1" s="8" t="s">
        <v>0</v>
      </c>
      <c r="B1" s="8" t="s">
        <v>1</v>
      </c>
      <c r="C1" s="8" t="s">
        <v>9</v>
      </c>
      <c r="D1" s="8" t="s">
        <v>13</v>
      </c>
      <c r="E1" s="8" t="s">
        <v>15</v>
      </c>
      <c r="F1" s="8" t="s">
        <v>16</v>
      </c>
      <c r="G1" s="8" t="s">
        <v>12</v>
      </c>
      <c r="H1" s="3" t="s">
        <v>863</v>
      </c>
      <c r="I1" s="3" t="s">
        <v>864</v>
      </c>
      <c r="J1" s="3" t="s">
        <v>865</v>
      </c>
      <c r="K1" s="3" t="s">
        <v>866</v>
      </c>
      <c r="L1" s="3" t="s">
        <v>308</v>
      </c>
      <c r="M1" s="3" t="s">
        <v>108</v>
      </c>
      <c r="N1" s="3" t="s">
        <v>188</v>
      </c>
      <c r="O1" s="3" t="s">
        <v>81</v>
      </c>
      <c r="P1" s="3" t="s">
        <v>134</v>
      </c>
      <c r="Q1" s="3" t="s">
        <v>84</v>
      </c>
      <c r="R1" s="3" t="s">
        <v>867</v>
      </c>
      <c r="S1" s="3" t="s">
        <v>575</v>
      </c>
      <c r="T1" s="3" t="s">
        <v>158</v>
      </c>
      <c r="U1" s="3" t="s">
        <v>308</v>
      </c>
      <c r="V1" s="3" t="s">
        <v>868</v>
      </c>
      <c r="W1" s="3" t="s">
        <v>869</v>
      </c>
      <c r="X1" s="3" t="s">
        <v>870</v>
      </c>
      <c r="Y1" s="3" t="s">
        <v>867</v>
      </c>
      <c r="Z1" s="3" t="s">
        <v>868</v>
      </c>
      <c r="AA1" s="3" t="s">
        <v>869</v>
      </c>
      <c r="AB1" s="3" t="s">
        <v>870</v>
      </c>
      <c r="AC1" s="3" t="s">
        <v>108</v>
      </c>
      <c r="AD1" s="3" t="s">
        <v>868</v>
      </c>
      <c r="AE1" s="3" t="s">
        <v>869</v>
      </c>
      <c r="AF1" s="3" t="s">
        <v>188</v>
      </c>
      <c r="AG1" s="3" t="s">
        <v>868</v>
      </c>
      <c r="AH1" s="3" t="s">
        <v>869</v>
      </c>
      <c r="AI1" s="3" t="s">
        <v>871</v>
      </c>
      <c r="AJ1" s="3" t="s">
        <v>81</v>
      </c>
      <c r="AK1" s="3" t="s">
        <v>868</v>
      </c>
      <c r="AL1" s="3" t="s">
        <v>869</v>
      </c>
      <c r="AM1" s="3" t="s">
        <v>134</v>
      </c>
      <c r="AN1" s="3" t="s">
        <v>868</v>
      </c>
      <c r="AO1" s="3" t="s">
        <v>869</v>
      </c>
      <c r="AP1" s="3" t="s">
        <v>871</v>
      </c>
      <c r="AQ1" s="3" t="s">
        <v>84</v>
      </c>
      <c r="AR1" s="3" t="s">
        <v>868</v>
      </c>
      <c r="AS1" s="3" t="s">
        <v>869</v>
      </c>
      <c r="AT1" s="3" t="s">
        <v>872</v>
      </c>
      <c r="AU1" s="3" t="s">
        <v>868</v>
      </c>
      <c r="AV1" s="3" t="s">
        <v>869</v>
      </c>
      <c r="AW1" s="3" t="s">
        <v>871</v>
      </c>
      <c r="AX1" s="3" t="s">
        <v>158</v>
      </c>
      <c r="AY1" s="3" t="s">
        <v>868</v>
      </c>
      <c r="AZ1" s="3" t="s">
        <v>869</v>
      </c>
      <c r="BA1" s="3" t="s">
        <v>873</v>
      </c>
      <c r="BB1" s="3" t="s">
        <v>43</v>
      </c>
      <c r="BC1" s="3" t="s">
        <v>871</v>
      </c>
      <c r="BD1" s="3" t="s">
        <v>873</v>
      </c>
      <c r="BE1" s="3" t="s">
        <v>868</v>
      </c>
      <c r="BF1" s="3" t="s">
        <v>869</v>
      </c>
      <c r="BG1" s="15" t="s">
        <v>874</v>
      </c>
      <c r="BH1" s="15" t="s">
        <v>875</v>
      </c>
      <c r="BI1" s="10" t="s">
        <v>876</v>
      </c>
      <c r="BJ1" s="10" t="s">
        <v>868</v>
      </c>
      <c r="BK1" s="10" t="s">
        <v>869</v>
      </c>
      <c r="BL1" s="3" t="s">
        <v>859</v>
      </c>
      <c r="BM1" s="16" t="s">
        <v>877</v>
      </c>
      <c r="BN1" s="16" t="s">
        <v>878</v>
      </c>
      <c r="BO1" s="16" t="s">
        <v>879</v>
      </c>
      <c r="BP1" s="11" t="s">
        <v>880</v>
      </c>
      <c r="BQ1" s="8" t="s">
        <v>881</v>
      </c>
    </row>
    <row r="2" spans="1:69" s="20" customFormat="1" ht="21" customHeight="1" x14ac:dyDescent="0.35">
      <c r="A2" s="9">
        <v>11</v>
      </c>
      <c r="B2" s="9">
        <v>11</v>
      </c>
      <c r="C2" s="9" t="s">
        <v>201</v>
      </c>
      <c r="D2" s="9" t="s">
        <v>1664</v>
      </c>
      <c r="E2" s="9" t="s">
        <v>202</v>
      </c>
      <c r="F2" s="9" t="s">
        <v>882</v>
      </c>
      <c r="G2" s="9">
        <v>2011</v>
      </c>
      <c r="H2" s="9" t="s">
        <v>1013</v>
      </c>
      <c r="I2" s="9" t="s">
        <v>1359</v>
      </c>
      <c r="J2" s="9" t="s">
        <v>1360</v>
      </c>
      <c r="K2" s="9" t="s">
        <v>1360</v>
      </c>
      <c r="L2" s="9"/>
      <c r="M2" s="9"/>
      <c r="N2" s="9"/>
      <c r="O2" s="9"/>
      <c r="P2" s="9"/>
      <c r="Q2" s="9">
        <v>1</v>
      </c>
      <c r="R2" s="9"/>
      <c r="S2" s="9"/>
      <c r="T2" s="9"/>
      <c r="U2" s="9"/>
      <c r="V2" s="9"/>
      <c r="W2" s="9"/>
      <c r="X2" s="9"/>
      <c r="Y2" s="9"/>
      <c r="Z2" s="9"/>
      <c r="AA2" s="9"/>
      <c r="AB2" s="9"/>
      <c r="AC2" s="9"/>
      <c r="AD2" s="9"/>
      <c r="AE2" s="9"/>
      <c r="AF2" s="9"/>
      <c r="AG2" s="9"/>
      <c r="AH2" s="9"/>
      <c r="AI2" s="9"/>
      <c r="AJ2" s="9"/>
      <c r="AK2" s="9"/>
      <c r="AL2" s="9"/>
      <c r="AM2" s="9"/>
      <c r="AN2" s="9"/>
      <c r="AO2" s="9"/>
      <c r="AP2" s="9" t="s">
        <v>159</v>
      </c>
      <c r="AQ2" s="9">
        <v>5.5</v>
      </c>
      <c r="AR2" s="9">
        <v>4.0999999999999996</v>
      </c>
      <c r="AS2" s="9">
        <v>7.1</v>
      </c>
      <c r="AT2" s="9"/>
      <c r="AU2" s="9"/>
      <c r="AV2" s="9"/>
      <c r="AW2" s="9"/>
      <c r="AX2" s="9"/>
      <c r="AY2" s="9"/>
      <c r="AZ2" s="9"/>
      <c r="BA2" s="9" t="s">
        <v>84</v>
      </c>
      <c r="BB2" s="9" t="s">
        <v>82</v>
      </c>
      <c r="BC2" s="9" t="s">
        <v>159</v>
      </c>
      <c r="BD2" s="9">
        <v>5.5</v>
      </c>
      <c r="BE2" s="9">
        <v>4.0999999999999996</v>
      </c>
      <c r="BF2" s="9">
        <v>7.1</v>
      </c>
      <c r="BG2" s="35" t="s">
        <v>84</v>
      </c>
      <c r="BH2" s="35" t="s">
        <v>82</v>
      </c>
      <c r="BI2" s="36">
        <v>5.5</v>
      </c>
      <c r="BJ2" s="36">
        <v>4.0999999999999996</v>
      </c>
      <c r="BK2" s="36">
        <v>7.1</v>
      </c>
      <c r="BL2" s="9"/>
      <c r="BM2" s="9">
        <v>1.4000000000000004</v>
      </c>
      <c r="BN2" s="9">
        <v>1.5999999999999996</v>
      </c>
      <c r="BO2" s="9">
        <v>1.7047480922384253</v>
      </c>
      <c r="BP2" s="9">
        <v>1.410986973710262</v>
      </c>
      <c r="BQ2" s="9">
        <v>1.9600947840472698</v>
      </c>
    </row>
    <row r="3" spans="1:69" s="20" customFormat="1" ht="21" customHeight="1" x14ac:dyDescent="0.35">
      <c r="A3" s="9">
        <v>11</v>
      </c>
      <c r="B3" s="9">
        <v>12</v>
      </c>
      <c r="C3" s="9" t="s">
        <v>201</v>
      </c>
      <c r="D3" s="9" t="s">
        <v>1664</v>
      </c>
      <c r="E3" s="9" t="s">
        <v>202</v>
      </c>
      <c r="F3" s="9" t="s">
        <v>882</v>
      </c>
      <c r="G3" s="9">
        <v>2011</v>
      </c>
      <c r="H3" s="9" t="s">
        <v>1013</v>
      </c>
      <c r="I3" s="9" t="s">
        <v>1362</v>
      </c>
      <c r="J3" s="9" t="s">
        <v>1360</v>
      </c>
      <c r="K3" s="9" t="s">
        <v>1360</v>
      </c>
      <c r="L3" s="9"/>
      <c r="M3" s="9"/>
      <c r="N3" s="9"/>
      <c r="O3" s="9"/>
      <c r="P3" s="9"/>
      <c r="Q3" s="9">
        <v>1</v>
      </c>
      <c r="R3" s="9"/>
      <c r="S3" s="9"/>
      <c r="T3" s="9"/>
      <c r="U3" s="9"/>
      <c r="V3" s="9"/>
      <c r="W3" s="9"/>
      <c r="X3" s="9"/>
      <c r="Y3" s="9"/>
      <c r="Z3" s="9"/>
      <c r="AA3" s="9"/>
      <c r="AB3" s="9"/>
      <c r="AC3" s="9"/>
      <c r="AD3" s="9"/>
      <c r="AE3" s="9"/>
      <c r="AF3" s="9"/>
      <c r="AG3" s="9"/>
      <c r="AH3" s="9"/>
      <c r="AI3" s="9"/>
      <c r="AJ3" s="9"/>
      <c r="AK3" s="9"/>
      <c r="AL3" s="9"/>
      <c r="AM3" s="9"/>
      <c r="AN3" s="9"/>
      <c r="AO3" s="9"/>
      <c r="AP3" s="9" t="s">
        <v>159</v>
      </c>
      <c r="AQ3" s="9">
        <v>16.399999999999999</v>
      </c>
      <c r="AR3" s="9">
        <v>9.6999999999999993</v>
      </c>
      <c r="AS3" s="9">
        <v>25.9</v>
      </c>
      <c r="AT3" s="9"/>
      <c r="AU3" s="9"/>
      <c r="AV3" s="9"/>
      <c r="AW3" s="9"/>
      <c r="AX3" s="9"/>
      <c r="AY3" s="9"/>
      <c r="AZ3" s="9"/>
      <c r="BA3" s="9" t="s">
        <v>84</v>
      </c>
      <c r="BB3" s="9" t="s">
        <v>82</v>
      </c>
      <c r="BC3" s="9" t="s">
        <v>159</v>
      </c>
      <c r="BD3" s="9">
        <v>16.399999999999999</v>
      </c>
      <c r="BE3" s="9">
        <v>9.6999999999999993</v>
      </c>
      <c r="BF3" s="9">
        <v>25.9</v>
      </c>
      <c r="BG3" s="35" t="s">
        <v>84</v>
      </c>
      <c r="BH3" s="35" t="s">
        <v>82</v>
      </c>
      <c r="BI3" s="36">
        <v>16.399999999999999</v>
      </c>
      <c r="BJ3" s="36">
        <v>9.6999999999999993</v>
      </c>
      <c r="BK3" s="36">
        <v>25.9</v>
      </c>
      <c r="BL3" s="9"/>
      <c r="BM3" s="9">
        <v>6.6999999999999993</v>
      </c>
      <c r="BN3" s="9">
        <v>9.5</v>
      </c>
      <c r="BO3" s="9">
        <v>2.7972813348301528</v>
      </c>
      <c r="BP3" s="9">
        <v>2.2721258855093369</v>
      </c>
      <c r="BQ3" s="9">
        <v>3.2542429687054919</v>
      </c>
    </row>
    <row r="4" spans="1:69" s="20" customFormat="1" ht="21" customHeight="1" x14ac:dyDescent="0.35">
      <c r="A4" s="9">
        <v>24</v>
      </c>
      <c r="B4" s="9">
        <v>2</v>
      </c>
      <c r="C4" s="9" t="s">
        <v>230</v>
      </c>
      <c r="D4" s="9" t="s">
        <v>1681</v>
      </c>
      <c r="E4" s="9" t="s">
        <v>231</v>
      </c>
      <c r="F4" s="9" t="s">
        <v>882</v>
      </c>
      <c r="G4" s="9">
        <v>2022</v>
      </c>
      <c r="H4" s="9" t="s">
        <v>1370</v>
      </c>
      <c r="I4" s="9" t="s">
        <v>1371</v>
      </c>
      <c r="J4" s="9" t="s">
        <v>1360</v>
      </c>
      <c r="K4" s="9" t="s">
        <v>1360</v>
      </c>
      <c r="L4" s="9">
        <v>1</v>
      </c>
      <c r="M4" s="9"/>
      <c r="N4" s="9"/>
      <c r="O4" s="9"/>
      <c r="P4" s="9"/>
      <c r="Q4" s="9"/>
      <c r="R4" s="9"/>
      <c r="S4" s="9"/>
      <c r="T4" s="9"/>
      <c r="U4" s="9">
        <v>2.93</v>
      </c>
      <c r="V4" s="9">
        <v>2.41</v>
      </c>
      <c r="W4" s="9">
        <v>3.57</v>
      </c>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t="s">
        <v>308</v>
      </c>
      <c r="BB4" s="9" t="s">
        <v>82</v>
      </c>
      <c r="BC4" s="9"/>
      <c r="BD4" s="9">
        <v>2.93</v>
      </c>
      <c r="BE4" s="9">
        <v>2.41</v>
      </c>
      <c r="BF4" s="9">
        <v>3.57</v>
      </c>
      <c r="BG4" s="35" t="s">
        <v>134</v>
      </c>
      <c r="BH4" s="35" t="s">
        <v>1086</v>
      </c>
      <c r="BI4" s="36">
        <v>1.7117242768623691</v>
      </c>
      <c r="BJ4" s="36">
        <v>1.5524174696260025</v>
      </c>
      <c r="BK4" s="36">
        <v>1.8894443627691184</v>
      </c>
      <c r="BL4" s="9"/>
      <c r="BM4" s="9">
        <v>0.15930680723636659</v>
      </c>
      <c r="BN4" s="9">
        <v>0.17772008590674937</v>
      </c>
      <c r="BO4" s="9">
        <v>0.53750121151448804</v>
      </c>
      <c r="BP4" s="9">
        <v>0.43981337375128188</v>
      </c>
      <c r="BQ4" s="9">
        <v>0.6362827978957738</v>
      </c>
    </row>
    <row r="5" spans="1:69" s="20" customFormat="1" ht="21" customHeight="1" x14ac:dyDescent="0.35">
      <c r="A5" s="9">
        <v>39</v>
      </c>
      <c r="B5" s="9">
        <v>8</v>
      </c>
      <c r="C5" s="9" t="s">
        <v>378</v>
      </c>
      <c r="D5" s="9" t="s">
        <v>1658</v>
      </c>
      <c r="E5" s="9" t="s">
        <v>379</v>
      </c>
      <c r="F5" s="9" t="s">
        <v>882</v>
      </c>
      <c r="G5" s="9">
        <v>2000</v>
      </c>
      <c r="H5" s="9" t="s">
        <v>912</v>
      </c>
      <c r="I5" s="9" t="s">
        <v>1372</v>
      </c>
      <c r="J5" s="9" t="s">
        <v>1360</v>
      </c>
      <c r="K5" s="9" t="s">
        <v>1360</v>
      </c>
      <c r="L5" s="9"/>
      <c r="M5" s="9"/>
      <c r="N5" s="9"/>
      <c r="O5" s="9"/>
      <c r="P5" s="9"/>
      <c r="Q5" s="9"/>
      <c r="R5" s="9"/>
      <c r="S5" s="9">
        <v>1</v>
      </c>
      <c r="T5" s="9"/>
      <c r="U5" s="9"/>
      <c r="V5" s="9"/>
      <c r="W5" s="9"/>
      <c r="X5" s="9"/>
      <c r="Y5" s="9"/>
      <c r="Z5" s="9"/>
      <c r="AA5" s="9"/>
      <c r="AB5" s="9"/>
      <c r="AC5" s="9"/>
      <c r="AD5" s="9"/>
      <c r="AE5" s="9"/>
      <c r="AF5" s="9"/>
      <c r="AG5" s="9"/>
      <c r="AH5" s="9"/>
      <c r="AI5" s="9"/>
      <c r="AJ5" s="9"/>
      <c r="AK5" s="9"/>
      <c r="AL5" s="9"/>
      <c r="AM5" s="9"/>
      <c r="AN5" s="9"/>
      <c r="AO5" s="9"/>
      <c r="AP5" s="9"/>
      <c r="AQ5" s="9"/>
      <c r="AR5" s="9"/>
      <c r="AS5" s="9"/>
      <c r="AT5" s="9">
        <v>24.3</v>
      </c>
      <c r="AU5" s="9">
        <v>6.3</v>
      </c>
      <c r="AV5" s="9">
        <v>93.8</v>
      </c>
      <c r="AW5" s="9"/>
      <c r="AX5" s="9"/>
      <c r="AY5" s="9"/>
      <c r="AZ5" s="9"/>
      <c r="BA5" s="9" t="s">
        <v>575</v>
      </c>
      <c r="BB5" s="9" t="s">
        <v>82</v>
      </c>
      <c r="BC5" s="9"/>
      <c r="BD5" s="9">
        <v>24.3</v>
      </c>
      <c r="BE5" s="9">
        <v>6.3</v>
      </c>
      <c r="BF5" s="9">
        <v>93.8</v>
      </c>
      <c r="BG5" s="35" t="s">
        <v>575</v>
      </c>
      <c r="BH5" s="35"/>
      <c r="BI5" s="36">
        <v>24.3</v>
      </c>
      <c r="BJ5" s="36">
        <v>6.3</v>
      </c>
      <c r="BK5" s="36">
        <v>93.8</v>
      </c>
      <c r="BL5" s="9"/>
      <c r="BM5" s="9">
        <v>18</v>
      </c>
      <c r="BN5" s="9">
        <v>69.5</v>
      </c>
      <c r="BO5" s="9">
        <v>3.1904763503465028</v>
      </c>
      <c r="BP5" s="9">
        <v>1.8405496333974869</v>
      </c>
      <c r="BQ5" s="9">
        <v>4.5411648560121787</v>
      </c>
    </row>
    <row r="6" spans="1:69" s="20" customFormat="1" ht="21" customHeight="1" x14ac:dyDescent="0.35">
      <c r="A6" s="9">
        <v>39</v>
      </c>
      <c r="B6" s="9">
        <v>9</v>
      </c>
      <c r="C6" s="9" t="s">
        <v>378</v>
      </c>
      <c r="D6" s="9" t="s">
        <v>1658</v>
      </c>
      <c r="E6" s="9" t="s">
        <v>379</v>
      </c>
      <c r="F6" s="9" t="s">
        <v>882</v>
      </c>
      <c r="G6" s="9">
        <v>2000</v>
      </c>
      <c r="H6" s="9" t="s">
        <v>912</v>
      </c>
      <c r="I6" s="9" t="s">
        <v>1373</v>
      </c>
      <c r="J6" s="9" t="s">
        <v>1360</v>
      </c>
      <c r="K6" s="9" t="s">
        <v>1360</v>
      </c>
      <c r="L6" s="9"/>
      <c r="M6" s="9"/>
      <c r="N6" s="9"/>
      <c r="O6" s="9"/>
      <c r="P6" s="9"/>
      <c r="Q6" s="9"/>
      <c r="R6" s="9"/>
      <c r="S6" s="9">
        <v>1</v>
      </c>
      <c r="T6" s="9"/>
      <c r="U6" s="9"/>
      <c r="V6" s="9"/>
      <c r="W6" s="9"/>
      <c r="X6" s="9"/>
      <c r="Y6" s="9"/>
      <c r="Z6" s="9"/>
      <c r="AA6" s="9"/>
      <c r="AB6" s="9"/>
      <c r="AC6" s="9"/>
      <c r="AD6" s="9"/>
      <c r="AE6" s="9"/>
      <c r="AF6" s="9"/>
      <c r="AG6" s="9"/>
      <c r="AH6" s="9"/>
      <c r="AI6" s="9"/>
      <c r="AJ6" s="9"/>
      <c r="AK6" s="9"/>
      <c r="AL6" s="9"/>
      <c r="AM6" s="9"/>
      <c r="AN6" s="9"/>
      <c r="AO6" s="9"/>
      <c r="AP6" s="9"/>
      <c r="AQ6" s="9"/>
      <c r="AR6" s="9"/>
      <c r="AS6" s="9"/>
      <c r="AT6" s="9">
        <v>9</v>
      </c>
      <c r="AU6" s="9">
        <v>4.2</v>
      </c>
      <c r="AV6" s="9">
        <v>19.2</v>
      </c>
      <c r="AW6" s="9"/>
      <c r="AX6" s="9"/>
      <c r="AY6" s="9"/>
      <c r="AZ6" s="9"/>
      <c r="BA6" s="9" t="s">
        <v>575</v>
      </c>
      <c r="BB6" s="9" t="s">
        <v>82</v>
      </c>
      <c r="BC6" s="9"/>
      <c r="BD6" s="9">
        <v>9</v>
      </c>
      <c r="BE6" s="9">
        <v>4.2</v>
      </c>
      <c r="BF6" s="9">
        <v>19.2</v>
      </c>
      <c r="BG6" s="35" t="s">
        <v>575</v>
      </c>
      <c r="BH6" s="35"/>
      <c r="BI6" s="36">
        <v>9</v>
      </c>
      <c r="BJ6" s="36">
        <v>4.2</v>
      </c>
      <c r="BK6" s="36">
        <v>19.2</v>
      </c>
      <c r="BL6" s="9"/>
      <c r="BM6" s="9">
        <v>4.8</v>
      </c>
      <c r="BN6" s="9">
        <v>10.199999999999999</v>
      </c>
      <c r="BO6" s="9">
        <v>2.1972245773362196</v>
      </c>
      <c r="BP6" s="9">
        <v>1.4350845252893227</v>
      </c>
      <c r="BQ6" s="9">
        <v>2.954910279033736</v>
      </c>
    </row>
    <row r="7" spans="1:69" s="20" customFormat="1" ht="21" customHeight="1" x14ac:dyDescent="0.35">
      <c r="A7" s="9">
        <v>39</v>
      </c>
      <c r="B7" s="9">
        <v>10</v>
      </c>
      <c r="C7" s="9" t="s">
        <v>378</v>
      </c>
      <c r="D7" s="9" t="s">
        <v>1658</v>
      </c>
      <c r="E7" s="9" t="s">
        <v>379</v>
      </c>
      <c r="F7" s="9" t="s">
        <v>882</v>
      </c>
      <c r="G7" s="9">
        <v>2000</v>
      </c>
      <c r="H7" s="9" t="s">
        <v>912</v>
      </c>
      <c r="I7" s="9" t="s">
        <v>1373</v>
      </c>
      <c r="J7" s="9" t="s">
        <v>1360</v>
      </c>
      <c r="K7" s="9" t="s">
        <v>1360</v>
      </c>
      <c r="L7" s="9"/>
      <c r="M7" s="9"/>
      <c r="N7" s="9"/>
      <c r="O7" s="9"/>
      <c r="P7" s="9"/>
      <c r="Q7" s="9"/>
      <c r="R7" s="9"/>
      <c r="S7" s="9">
        <v>1</v>
      </c>
      <c r="T7" s="9"/>
      <c r="U7" s="9"/>
      <c r="V7" s="9"/>
      <c r="W7" s="9"/>
      <c r="X7" s="9"/>
      <c r="Y7" s="9"/>
      <c r="Z7" s="9"/>
      <c r="AA7" s="9"/>
      <c r="AB7" s="9"/>
      <c r="AC7" s="9"/>
      <c r="AD7" s="9"/>
      <c r="AE7" s="9"/>
      <c r="AF7" s="9"/>
      <c r="AG7" s="9"/>
      <c r="AH7" s="9"/>
      <c r="AI7" s="9"/>
      <c r="AJ7" s="9"/>
      <c r="AK7" s="9"/>
      <c r="AL7" s="9"/>
      <c r="AM7" s="9"/>
      <c r="AN7" s="9"/>
      <c r="AO7" s="9"/>
      <c r="AP7" s="9"/>
      <c r="AQ7" s="9"/>
      <c r="AR7" s="9"/>
      <c r="AS7" s="9"/>
      <c r="AT7" s="9">
        <v>16.7</v>
      </c>
      <c r="AU7" s="9">
        <v>6.2</v>
      </c>
      <c r="AV7" s="9">
        <v>45.1</v>
      </c>
      <c r="AW7" s="9"/>
      <c r="AX7" s="9"/>
      <c r="AY7" s="9"/>
      <c r="AZ7" s="9"/>
      <c r="BA7" s="9" t="s">
        <v>575</v>
      </c>
      <c r="BB7" s="9" t="s">
        <v>82</v>
      </c>
      <c r="BC7" s="9"/>
      <c r="BD7" s="9">
        <v>16.7</v>
      </c>
      <c r="BE7" s="9">
        <v>6.2</v>
      </c>
      <c r="BF7" s="9">
        <v>45.1</v>
      </c>
      <c r="BG7" s="35" t="s">
        <v>575</v>
      </c>
      <c r="BH7" s="35"/>
      <c r="BI7" s="36">
        <v>16.7</v>
      </c>
      <c r="BJ7" s="36">
        <v>6.2</v>
      </c>
      <c r="BK7" s="36">
        <v>45.1</v>
      </c>
      <c r="BL7" s="9"/>
      <c r="BM7" s="9">
        <v>10.5</v>
      </c>
      <c r="BN7" s="9">
        <v>28.400000000000002</v>
      </c>
      <c r="BO7" s="9">
        <v>2.8154087194227095</v>
      </c>
      <c r="BP7" s="9">
        <v>1.824549292051046</v>
      </c>
      <c r="BQ7" s="9">
        <v>3.8088822465086327</v>
      </c>
    </row>
    <row r="8" spans="1:69" s="20" customFormat="1" ht="21" customHeight="1" x14ac:dyDescent="0.35">
      <c r="A8" s="9">
        <v>41</v>
      </c>
      <c r="B8" s="9">
        <v>9</v>
      </c>
      <c r="C8" s="9" t="s">
        <v>914</v>
      </c>
      <c r="D8" s="9" t="s">
        <v>1659</v>
      </c>
      <c r="E8" s="9" t="s">
        <v>604</v>
      </c>
      <c r="F8" s="9" t="s">
        <v>882</v>
      </c>
      <c r="G8" s="9">
        <v>1997</v>
      </c>
      <c r="H8" s="9" t="s">
        <v>924</v>
      </c>
      <c r="I8" s="9" t="s">
        <v>1374</v>
      </c>
      <c r="J8" s="9" t="s">
        <v>1360</v>
      </c>
      <c r="K8" s="9" t="s">
        <v>1360</v>
      </c>
      <c r="L8" s="9"/>
      <c r="M8" s="9"/>
      <c r="N8" s="9"/>
      <c r="O8" s="9"/>
      <c r="P8" s="9"/>
      <c r="Q8" s="9"/>
      <c r="R8" s="9"/>
      <c r="S8" s="9"/>
      <c r="T8" s="9">
        <v>1</v>
      </c>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t="s">
        <v>528</v>
      </c>
      <c r="AX8" s="9">
        <v>15.4</v>
      </c>
      <c r="AY8" s="9">
        <v>0.7</v>
      </c>
      <c r="AZ8" s="9">
        <v>323.10000000000002</v>
      </c>
      <c r="BA8" s="9" t="s">
        <v>158</v>
      </c>
      <c r="BB8" s="9" t="s">
        <v>82</v>
      </c>
      <c r="BC8" s="9" t="s">
        <v>528</v>
      </c>
      <c r="BD8" s="9">
        <v>15.4</v>
      </c>
      <c r="BE8" s="9">
        <v>0.7</v>
      </c>
      <c r="BF8" s="9">
        <v>323.10000000000002</v>
      </c>
      <c r="BG8" s="35" t="s">
        <v>158</v>
      </c>
      <c r="BH8" s="35"/>
      <c r="BI8" s="36">
        <v>15.4</v>
      </c>
      <c r="BJ8" s="36">
        <v>0.7</v>
      </c>
      <c r="BK8" s="36">
        <v>323.10000000000002</v>
      </c>
      <c r="BL8" s="9"/>
      <c r="BM8" s="9">
        <v>14.700000000000001</v>
      </c>
      <c r="BN8" s="9">
        <v>307.70000000000005</v>
      </c>
      <c r="BO8" s="9">
        <v>2.7343675094195836</v>
      </c>
      <c r="BP8" s="9">
        <v>-0.35667494393873245</v>
      </c>
      <c r="BQ8" s="9">
        <v>5.7779618728304527</v>
      </c>
    </row>
    <row r="9" spans="1:69" s="20" customFormat="1" ht="21" customHeight="1" x14ac:dyDescent="0.35">
      <c r="A9" s="9">
        <v>41</v>
      </c>
      <c r="B9" s="9">
        <v>10</v>
      </c>
      <c r="C9" s="9" t="s">
        <v>914</v>
      </c>
      <c r="D9" s="9" t="s">
        <v>1659</v>
      </c>
      <c r="E9" s="9" t="s">
        <v>604</v>
      </c>
      <c r="F9" s="9" t="s">
        <v>882</v>
      </c>
      <c r="G9" s="9">
        <v>1997</v>
      </c>
      <c r="H9" s="9" t="s">
        <v>924</v>
      </c>
      <c r="I9" s="9" t="s">
        <v>1375</v>
      </c>
      <c r="J9" s="9" t="s">
        <v>1360</v>
      </c>
      <c r="K9" s="9" t="s">
        <v>1360</v>
      </c>
      <c r="L9" s="9"/>
      <c r="M9" s="9"/>
      <c r="N9" s="9"/>
      <c r="O9" s="9"/>
      <c r="P9" s="9"/>
      <c r="Q9" s="9"/>
      <c r="R9" s="9"/>
      <c r="S9" s="9"/>
      <c r="T9" s="9">
        <v>1</v>
      </c>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t="s">
        <v>528</v>
      </c>
      <c r="AX9" s="9">
        <v>1.7</v>
      </c>
      <c r="AY9" s="9">
        <v>0.2</v>
      </c>
      <c r="AZ9" s="9">
        <v>13.1</v>
      </c>
      <c r="BA9" s="9" t="s">
        <v>158</v>
      </c>
      <c r="BB9" s="9" t="s">
        <v>82</v>
      </c>
      <c r="BC9" s="9" t="s">
        <v>528</v>
      </c>
      <c r="BD9" s="9">
        <v>1.7</v>
      </c>
      <c r="BE9" s="9">
        <v>0.2</v>
      </c>
      <c r="BF9" s="9">
        <v>13.1</v>
      </c>
      <c r="BG9" s="35" t="s">
        <v>158</v>
      </c>
      <c r="BH9" s="35"/>
      <c r="BI9" s="36">
        <v>1.7</v>
      </c>
      <c r="BJ9" s="36">
        <v>0.2</v>
      </c>
      <c r="BK9" s="36">
        <v>13.1</v>
      </c>
      <c r="BL9" s="9"/>
      <c r="BM9" s="9">
        <v>1.5</v>
      </c>
      <c r="BN9" s="9">
        <v>11.4</v>
      </c>
      <c r="BO9" s="9">
        <v>0.53062825106217038</v>
      </c>
      <c r="BP9" s="9">
        <v>-1.6094379124341003</v>
      </c>
      <c r="BQ9" s="9">
        <v>2.5726122302071057</v>
      </c>
    </row>
    <row r="10" spans="1:69" s="20" customFormat="1" ht="21" customHeight="1" x14ac:dyDescent="0.35">
      <c r="A10" s="9">
        <v>41</v>
      </c>
      <c r="B10" s="9">
        <v>11</v>
      </c>
      <c r="C10" s="9" t="s">
        <v>914</v>
      </c>
      <c r="D10" s="9" t="s">
        <v>1659</v>
      </c>
      <c r="E10" s="9" t="s">
        <v>604</v>
      </c>
      <c r="F10" s="9" t="s">
        <v>882</v>
      </c>
      <c r="G10" s="9">
        <v>1997</v>
      </c>
      <c r="H10" s="9" t="s">
        <v>924</v>
      </c>
      <c r="I10" s="9" t="s">
        <v>1376</v>
      </c>
      <c r="J10" s="9" t="s">
        <v>1360</v>
      </c>
      <c r="K10" s="9" t="s">
        <v>1360</v>
      </c>
      <c r="L10" s="9"/>
      <c r="M10" s="9"/>
      <c r="N10" s="9"/>
      <c r="O10" s="9"/>
      <c r="P10" s="9"/>
      <c r="Q10" s="9"/>
      <c r="R10" s="9"/>
      <c r="S10" s="9"/>
      <c r="T10" s="9">
        <v>1</v>
      </c>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t="s">
        <v>528</v>
      </c>
      <c r="AX10" s="9">
        <v>5.8</v>
      </c>
      <c r="AY10" s="9">
        <v>3.9</v>
      </c>
      <c r="AZ10" s="9">
        <v>8.5</v>
      </c>
      <c r="BA10" s="9" t="s">
        <v>158</v>
      </c>
      <c r="BB10" s="9" t="s">
        <v>82</v>
      </c>
      <c r="BC10" s="9" t="s">
        <v>528</v>
      </c>
      <c r="BD10" s="9">
        <v>5.8</v>
      </c>
      <c r="BE10" s="9">
        <v>3.9</v>
      </c>
      <c r="BF10" s="9">
        <v>8.5</v>
      </c>
      <c r="BG10" s="35" t="s">
        <v>158</v>
      </c>
      <c r="BH10" s="35"/>
      <c r="BI10" s="36">
        <v>5.8</v>
      </c>
      <c r="BJ10" s="36">
        <v>3.9</v>
      </c>
      <c r="BK10" s="36">
        <v>8.5</v>
      </c>
      <c r="BL10" s="9"/>
      <c r="BM10" s="9">
        <v>1.9</v>
      </c>
      <c r="BN10" s="9">
        <v>2.7</v>
      </c>
      <c r="BO10" s="9">
        <v>1.7578579175523736</v>
      </c>
      <c r="BP10" s="9">
        <v>1.3609765531356006</v>
      </c>
      <c r="BQ10" s="9">
        <v>2.1400661634962708</v>
      </c>
    </row>
    <row r="11" spans="1:69" s="20" customFormat="1" ht="21" customHeight="1" x14ac:dyDescent="0.35">
      <c r="A11" s="9">
        <v>66</v>
      </c>
      <c r="B11" s="9">
        <v>1</v>
      </c>
      <c r="C11" s="9" t="s">
        <v>170</v>
      </c>
      <c r="D11" s="9" t="s">
        <v>1683</v>
      </c>
      <c r="E11" s="9" t="s">
        <v>172</v>
      </c>
      <c r="F11" s="9" t="s">
        <v>882</v>
      </c>
      <c r="G11" s="9">
        <v>2003</v>
      </c>
      <c r="H11" s="9" t="s">
        <v>1382</v>
      </c>
      <c r="I11" s="9" t="s">
        <v>1383</v>
      </c>
      <c r="J11" s="9" t="s">
        <v>1360</v>
      </c>
      <c r="K11" s="9" t="s">
        <v>1360</v>
      </c>
      <c r="L11" s="9"/>
      <c r="M11" s="9"/>
      <c r="N11" s="9"/>
      <c r="O11" s="9"/>
      <c r="P11" s="9"/>
      <c r="Q11" s="9"/>
      <c r="R11" s="9"/>
      <c r="S11" s="9"/>
      <c r="T11" s="9">
        <v>1</v>
      </c>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t="s">
        <v>178</v>
      </c>
      <c r="AX11" s="9">
        <v>14.6</v>
      </c>
      <c r="AY11" s="9">
        <v>11.4</v>
      </c>
      <c r="AZ11" s="9">
        <v>17.8</v>
      </c>
      <c r="BA11" s="9" t="s">
        <v>158</v>
      </c>
      <c r="BB11" s="9" t="s">
        <v>82</v>
      </c>
      <c r="BC11" s="9" t="s">
        <v>178</v>
      </c>
      <c r="BD11" s="9">
        <v>14.6</v>
      </c>
      <c r="BE11" s="9">
        <v>11.4</v>
      </c>
      <c r="BF11" s="9">
        <v>17.8</v>
      </c>
      <c r="BG11" s="35" t="s">
        <v>158</v>
      </c>
      <c r="BH11" s="35"/>
      <c r="BI11" s="36">
        <v>14.6</v>
      </c>
      <c r="BJ11" s="36">
        <v>11.4</v>
      </c>
      <c r="BK11" s="36">
        <v>17.8</v>
      </c>
      <c r="BL11" s="9"/>
      <c r="BM11" s="9">
        <v>3.1999999999999993</v>
      </c>
      <c r="BN11" s="9">
        <v>3.2000000000000011</v>
      </c>
      <c r="BO11" s="9">
        <v>2.6810215287142909</v>
      </c>
      <c r="BP11" s="9">
        <v>2.4336133554004498</v>
      </c>
      <c r="BQ11" s="9">
        <v>2.8791984572980396</v>
      </c>
    </row>
    <row r="12" spans="1:69" s="20" customFormat="1" ht="21" customHeight="1" x14ac:dyDescent="0.35">
      <c r="A12" s="9">
        <v>87</v>
      </c>
      <c r="B12" s="9">
        <v>5</v>
      </c>
      <c r="C12" s="9" t="s">
        <v>1048</v>
      </c>
      <c r="D12" s="9" t="s">
        <v>1668</v>
      </c>
      <c r="E12" s="9" t="s">
        <v>1049</v>
      </c>
      <c r="F12" s="9" t="s">
        <v>882</v>
      </c>
      <c r="G12" s="9">
        <v>2018</v>
      </c>
      <c r="H12" s="9" t="s">
        <v>1062</v>
      </c>
      <c r="I12" s="9" t="s">
        <v>1387</v>
      </c>
      <c r="J12" s="9" t="s">
        <v>1360</v>
      </c>
      <c r="K12" s="9" t="s">
        <v>1360</v>
      </c>
      <c r="L12" s="9"/>
      <c r="M12" s="9"/>
      <c r="N12" s="9"/>
      <c r="O12" s="9"/>
      <c r="P12" s="9"/>
      <c r="Q12" s="9"/>
      <c r="R12" s="9"/>
      <c r="S12" s="9"/>
      <c r="T12" s="9">
        <v>1</v>
      </c>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t="s">
        <v>178</v>
      </c>
      <c r="AX12" s="9">
        <v>9.1999999999999993</v>
      </c>
      <c r="AY12" s="9">
        <v>5.3</v>
      </c>
      <c r="AZ12" s="9">
        <v>14.7</v>
      </c>
      <c r="BA12" s="9" t="s">
        <v>158</v>
      </c>
      <c r="BB12" s="9" t="s">
        <v>82</v>
      </c>
      <c r="BC12" s="9" t="s">
        <v>178</v>
      </c>
      <c r="BD12" s="9">
        <v>9.1999999999999993</v>
      </c>
      <c r="BE12" s="9">
        <v>5.3</v>
      </c>
      <c r="BF12" s="9">
        <v>14.7</v>
      </c>
      <c r="BG12" s="35" t="s">
        <v>158</v>
      </c>
      <c r="BH12" s="35"/>
      <c r="BI12" s="36">
        <v>9.1999999999999993</v>
      </c>
      <c r="BJ12" s="36">
        <v>5.3</v>
      </c>
      <c r="BK12" s="36">
        <v>14.7</v>
      </c>
      <c r="BL12" s="9"/>
      <c r="BM12" s="9">
        <v>3.8999999999999995</v>
      </c>
      <c r="BN12" s="9">
        <v>5.5</v>
      </c>
      <c r="BO12" s="9">
        <v>2.2192034840549946</v>
      </c>
      <c r="BP12" s="9">
        <v>1.6677068205580761</v>
      </c>
      <c r="BQ12" s="9">
        <v>2.6878474937846906</v>
      </c>
    </row>
    <row r="13" spans="1:69" s="20" customFormat="1" ht="21" customHeight="1" x14ac:dyDescent="0.35">
      <c r="A13" s="9">
        <v>123</v>
      </c>
      <c r="B13" s="9">
        <v>2</v>
      </c>
      <c r="C13" s="9" t="s">
        <v>1392</v>
      </c>
      <c r="D13" s="9" t="s">
        <v>1695</v>
      </c>
      <c r="E13" s="9" t="s">
        <v>1393</v>
      </c>
      <c r="F13" s="9" t="s">
        <v>882</v>
      </c>
      <c r="G13" s="9">
        <v>2023</v>
      </c>
      <c r="H13" s="9"/>
      <c r="I13" s="9" t="s">
        <v>1394</v>
      </c>
      <c r="J13" s="9" t="s">
        <v>1360</v>
      </c>
      <c r="K13" s="9" t="s">
        <v>1360</v>
      </c>
      <c r="L13" s="9"/>
      <c r="M13" s="9"/>
      <c r="N13" s="9"/>
      <c r="O13" s="9"/>
      <c r="P13" s="9"/>
      <c r="Q13" s="9"/>
      <c r="R13" s="9"/>
      <c r="S13" s="9"/>
      <c r="T13" s="9">
        <v>1</v>
      </c>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v>43.08</v>
      </c>
      <c r="AY13" s="9">
        <v>18.7</v>
      </c>
      <c r="AZ13" s="9">
        <v>67.45</v>
      </c>
      <c r="BA13" s="9" t="s">
        <v>158</v>
      </c>
      <c r="BB13" s="9" t="s">
        <v>82</v>
      </c>
      <c r="BC13" s="9"/>
      <c r="BD13" s="9">
        <v>43.08</v>
      </c>
      <c r="BE13" s="9">
        <v>18.7</v>
      </c>
      <c r="BF13" s="9">
        <v>67.45</v>
      </c>
      <c r="BG13" s="35" t="s">
        <v>158</v>
      </c>
      <c r="BH13" s="35"/>
      <c r="BI13" s="36">
        <v>43.08</v>
      </c>
      <c r="BJ13" s="36">
        <v>18.7</v>
      </c>
      <c r="BK13" s="36">
        <v>67.45</v>
      </c>
      <c r="BL13" s="9"/>
      <c r="BM13" s="9">
        <v>24.38</v>
      </c>
      <c r="BN13" s="9">
        <v>24.370000000000005</v>
      </c>
      <c r="BO13" s="9">
        <v>3.7630588522881876</v>
      </c>
      <c r="BP13" s="9">
        <v>2.9285235238605409</v>
      </c>
      <c r="BQ13" s="9">
        <v>4.2113865826537653</v>
      </c>
    </row>
    <row r="14" spans="1:69" s="20" customFormat="1" ht="21" customHeight="1" x14ac:dyDescent="0.35">
      <c r="A14" s="9">
        <v>24</v>
      </c>
      <c r="B14" s="9">
        <v>1</v>
      </c>
      <c r="C14" s="9" t="s">
        <v>230</v>
      </c>
      <c r="D14" s="9" t="s">
        <v>1681</v>
      </c>
      <c r="E14" s="9" t="s">
        <v>231</v>
      </c>
      <c r="F14" s="9" t="s">
        <v>882</v>
      </c>
      <c r="G14" s="9">
        <v>2022</v>
      </c>
      <c r="H14" s="9" t="s">
        <v>1370</v>
      </c>
      <c r="I14" s="9" t="s">
        <v>1468</v>
      </c>
      <c r="J14" s="9" t="s">
        <v>1469</v>
      </c>
      <c r="K14" s="9" t="s">
        <v>1469</v>
      </c>
      <c r="L14" s="9">
        <v>1</v>
      </c>
      <c r="M14" s="9"/>
      <c r="N14" s="9"/>
      <c r="O14" s="9"/>
      <c r="P14" s="9"/>
      <c r="Q14" s="9"/>
      <c r="R14" s="9"/>
      <c r="S14" s="9"/>
      <c r="T14" s="9"/>
      <c r="U14" s="9">
        <v>1.19</v>
      </c>
      <c r="V14" s="9">
        <v>1.06</v>
      </c>
      <c r="W14" s="9">
        <v>1.35</v>
      </c>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t="s">
        <v>308</v>
      </c>
      <c r="BB14" s="9" t="s">
        <v>82</v>
      </c>
      <c r="BC14" s="9"/>
      <c r="BD14" s="9">
        <v>1.19</v>
      </c>
      <c r="BE14" s="9">
        <v>1.06</v>
      </c>
      <c r="BF14" s="9">
        <v>1.35</v>
      </c>
      <c r="BG14" s="35" t="s">
        <v>134</v>
      </c>
      <c r="BH14" s="35" t="s">
        <v>1086</v>
      </c>
      <c r="BI14" s="36">
        <v>1.0908712114635715</v>
      </c>
      <c r="BJ14" s="36">
        <v>1.0295630140987</v>
      </c>
      <c r="BK14" s="36">
        <v>1.1618950038622251</v>
      </c>
      <c r="BL14" s="9"/>
      <c r="BM14" s="9">
        <v>6.1308197364871475E-2</v>
      </c>
      <c r="BN14" s="9">
        <v>7.102379239865364E-2</v>
      </c>
      <c r="BO14" s="9">
        <v>8.6976653561719033E-2</v>
      </c>
      <c r="BP14" s="9">
        <v>2.9134454061987849E-2</v>
      </c>
      <c r="BQ14" s="9">
        <v>0.15005229622516908</v>
      </c>
    </row>
    <row r="15" spans="1:69" s="20" customFormat="1" ht="21" customHeight="1" x14ac:dyDescent="0.35">
      <c r="A15" s="9">
        <v>40</v>
      </c>
      <c r="B15" s="9">
        <v>15</v>
      </c>
      <c r="C15" s="9" t="s">
        <v>914</v>
      </c>
      <c r="D15" s="9" t="s">
        <v>1665</v>
      </c>
      <c r="E15" s="9" t="s">
        <v>389</v>
      </c>
      <c r="F15" s="9" t="s">
        <v>882</v>
      </c>
      <c r="G15" s="9">
        <v>2009</v>
      </c>
      <c r="H15" s="9" t="s">
        <v>1027</v>
      </c>
      <c r="I15" s="9" t="s">
        <v>1470</v>
      </c>
      <c r="J15" s="9" t="s">
        <v>1469</v>
      </c>
      <c r="K15" s="9" t="s">
        <v>1469</v>
      </c>
      <c r="L15" s="9"/>
      <c r="M15" s="9"/>
      <c r="N15" s="9"/>
      <c r="O15" s="9"/>
      <c r="P15" s="9"/>
      <c r="Q15" s="9"/>
      <c r="R15" s="9"/>
      <c r="S15" s="9"/>
      <c r="T15" s="9">
        <v>1</v>
      </c>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t="s">
        <v>159</v>
      </c>
      <c r="AX15" s="9">
        <v>8.1999999999999993</v>
      </c>
      <c r="AY15" s="9">
        <v>5.03</v>
      </c>
      <c r="AZ15" s="9">
        <v>13.38</v>
      </c>
      <c r="BA15" s="9" t="s">
        <v>158</v>
      </c>
      <c r="BB15" s="9" t="s">
        <v>82</v>
      </c>
      <c r="BC15" s="9" t="s">
        <v>159</v>
      </c>
      <c r="BD15" s="9">
        <v>8.1999999999999993</v>
      </c>
      <c r="BE15" s="9">
        <v>5.03</v>
      </c>
      <c r="BF15" s="9">
        <v>13.38</v>
      </c>
      <c r="BG15" s="35" t="s">
        <v>158</v>
      </c>
      <c r="BH15" s="35"/>
      <c r="BI15" s="36">
        <v>8.1999999999999993</v>
      </c>
      <c r="BJ15" s="36">
        <v>5.03</v>
      </c>
      <c r="BK15" s="36">
        <v>13.38</v>
      </c>
      <c r="BL15" s="9"/>
      <c r="BM15" s="9">
        <v>3.169999999999999</v>
      </c>
      <c r="BN15" s="9">
        <v>5.1800000000000015</v>
      </c>
      <c r="BO15" s="9">
        <v>2.1041341542702074</v>
      </c>
      <c r="BP15" s="9">
        <v>1.6154199841116479</v>
      </c>
      <c r="BQ15" s="9">
        <v>2.5937610547000824</v>
      </c>
    </row>
    <row r="16" spans="1:69" s="20" customFormat="1" ht="21" customHeight="1" x14ac:dyDescent="0.35">
      <c r="A16" s="9">
        <v>40</v>
      </c>
      <c r="B16" s="9">
        <v>16</v>
      </c>
      <c r="C16" s="9" t="s">
        <v>914</v>
      </c>
      <c r="D16" s="9" t="s">
        <v>1665</v>
      </c>
      <c r="E16" s="9" t="s">
        <v>389</v>
      </c>
      <c r="F16" s="9" t="s">
        <v>882</v>
      </c>
      <c r="G16" s="9">
        <v>2009</v>
      </c>
      <c r="H16" s="9" t="s">
        <v>1027</v>
      </c>
      <c r="I16" s="9" t="s">
        <v>1471</v>
      </c>
      <c r="J16" s="9" t="s">
        <v>1469</v>
      </c>
      <c r="K16" s="9" t="s">
        <v>1469</v>
      </c>
      <c r="L16" s="9"/>
      <c r="M16" s="9"/>
      <c r="N16" s="9"/>
      <c r="O16" s="9"/>
      <c r="P16" s="9"/>
      <c r="Q16" s="9"/>
      <c r="R16" s="9"/>
      <c r="S16" s="9"/>
      <c r="T16" s="9">
        <v>1</v>
      </c>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t="s">
        <v>159</v>
      </c>
      <c r="AX16" s="9">
        <v>6.35</v>
      </c>
      <c r="AY16" s="9">
        <v>5.25</v>
      </c>
      <c r="AZ16" s="9">
        <v>7.69</v>
      </c>
      <c r="BA16" s="9" t="s">
        <v>158</v>
      </c>
      <c r="BB16" s="9" t="s">
        <v>82</v>
      </c>
      <c r="BC16" s="9" t="s">
        <v>159</v>
      </c>
      <c r="BD16" s="9">
        <v>6.35</v>
      </c>
      <c r="BE16" s="9">
        <v>5.25</v>
      </c>
      <c r="BF16" s="9">
        <v>7.69</v>
      </c>
      <c r="BG16" s="35" t="s">
        <v>158</v>
      </c>
      <c r="BH16" s="35"/>
      <c r="BI16" s="36">
        <v>6.35</v>
      </c>
      <c r="BJ16" s="36">
        <v>5.25</v>
      </c>
      <c r="BK16" s="36">
        <v>7.69</v>
      </c>
      <c r="BL16" s="9"/>
      <c r="BM16" s="9">
        <v>1.0999999999999996</v>
      </c>
      <c r="BN16" s="9">
        <v>1.3400000000000007</v>
      </c>
      <c r="BO16" s="9">
        <v>1.8484548129046001</v>
      </c>
      <c r="BP16" s="9">
        <v>1.6582280766035324</v>
      </c>
      <c r="BQ16" s="9">
        <v>2.0399207835175526</v>
      </c>
    </row>
    <row r="17" spans="1:69" s="20" customFormat="1" ht="21" customHeight="1" x14ac:dyDescent="0.35">
      <c r="A17" s="9">
        <v>43</v>
      </c>
      <c r="B17" s="9">
        <v>2</v>
      </c>
      <c r="C17" s="9" t="s">
        <v>397</v>
      </c>
      <c r="D17" s="9" t="s">
        <v>1660</v>
      </c>
      <c r="E17" s="9" t="s">
        <v>398</v>
      </c>
      <c r="F17" s="9" t="s">
        <v>882</v>
      </c>
      <c r="G17" s="9">
        <v>2015</v>
      </c>
      <c r="H17" s="9" t="s">
        <v>936</v>
      </c>
      <c r="I17" s="9" t="s">
        <v>1472</v>
      </c>
      <c r="J17" s="9" t="s">
        <v>1469</v>
      </c>
      <c r="K17" s="9" t="s">
        <v>1469</v>
      </c>
      <c r="L17" s="9"/>
      <c r="M17" s="9"/>
      <c r="N17" s="9">
        <v>1</v>
      </c>
      <c r="O17" s="9"/>
      <c r="P17" s="9"/>
      <c r="Q17" s="9"/>
      <c r="R17" s="9"/>
      <c r="S17" s="9"/>
      <c r="T17" s="9"/>
      <c r="U17" s="9"/>
      <c r="V17" s="9"/>
      <c r="W17" s="9"/>
      <c r="X17" s="9"/>
      <c r="Y17" s="9"/>
      <c r="Z17" s="9"/>
      <c r="AA17" s="9"/>
      <c r="AB17" s="9"/>
      <c r="AC17" s="9"/>
      <c r="AD17" s="9"/>
      <c r="AE17" s="9"/>
      <c r="AF17" s="9">
        <v>2.0499999999999998</v>
      </c>
      <c r="AG17" s="9">
        <v>0.93</v>
      </c>
      <c r="AH17" s="9">
        <v>4.53</v>
      </c>
      <c r="AI17" s="9"/>
      <c r="AJ17" s="9"/>
      <c r="AK17" s="9"/>
      <c r="AL17" s="9"/>
      <c r="AM17" s="9"/>
      <c r="AN17" s="9"/>
      <c r="AO17" s="9"/>
      <c r="AP17" s="9"/>
      <c r="AQ17" s="9"/>
      <c r="AR17" s="9"/>
      <c r="AS17" s="9"/>
      <c r="AT17" s="9"/>
      <c r="AU17" s="9"/>
      <c r="AV17" s="9"/>
      <c r="AW17" s="9"/>
      <c r="AX17" s="9"/>
      <c r="AY17" s="9"/>
      <c r="AZ17" s="9"/>
      <c r="BA17" s="9" t="s">
        <v>188</v>
      </c>
      <c r="BB17" s="9" t="s">
        <v>82</v>
      </c>
      <c r="BC17" s="9"/>
      <c r="BD17" s="9">
        <v>2.0499999999999998</v>
      </c>
      <c r="BE17" s="9">
        <v>0.93</v>
      </c>
      <c r="BF17" s="9">
        <v>4.53</v>
      </c>
      <c r="BG17" s="35" t="s">
        <v>158</v>
      </c>
      <c r="BH17" s="35"/>
      <c r="BI17" s="36">
        <v>2.0499999999999998</v>
      </c>
      <c r="BJ17" s="36">
        <v>0.93</v>
      </c>
      <c r="BK17" s="36">
        <v>4.53</v>
      </c>
      <c r="BL17" s="9"/>
      <c r="BM17" s="9">
        <v>1.1199999999999997</v>
      </c>
      <c r="BN17" s="9">
        <v>2.4800000000000004</v>
      </c>
      <c r="BO17" s="9">
        <v>0.71783979315031676</v>
      </c>
      <c r="BP17" s="9">
        <v>-7.2570692834835374E-2</v>
      </c>
      <c r="BQ17" s="9">
        <v>1.5107219394949427</v>
      </c>
    </row>
    <row r="18" spans="1:69" s="20" customFormat="1" ht="21" customHeight="1" x14ac:dyDescent="0.35">
      <c r="A18" s="9">
        <v>77</v>
      </c>
      <c r="B18" s="9">
        <v>5</v>
      </c>
      <c r="C18" s="9" t="s">
        <v>712</v>
      </c>
      <c r="D18" s="9" t="s">
        <v>1661</v>
      </c>
      <c r="E18" s="9" t="s">
        <v>713</v>
      </c>
      <c r="F18" s="9" t="s">
        <v>882</v>
      </c>
      <c r="G18" s="9">
        <v>2018</v>
      </c>
      <c r="H18" s="9" t="s">
        <v>951</v>
      </c>
      <c r="I18" s="9" t="s">
        <v>1473</v>
      </c>
      <c r="J18" s="9" t="s">
        <v>1469</v>
      </c>
      <c r="K18" s="9" t="s">
        <v>1469</v>
      </c>
      <c r="L18" s="9"/>
      <c r="M18" s="9"/>
      <c r="N18" s="9"/>
      <c r="O18" s="9"/>
      <c r="P18" s="9"/>
      <c r="Q18" s="9"/>
      <c r="R18" s="9"/>
      <c r="S18" s="9"/>
      <c r="T18" s="9">
        <v>1</v>
      </c>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t="s">
        <v>159</v>
      </c>
      <c r="AX18" s="9">
        <v>110.2</v>
      </c>
      <c r="AY18" s="9">
        <v>75.7</v>
      </c>
      <c r="AZ18" s="9">
        <v>155.30000000000001</v>
      </c>
      <c r="BA18" s="9" t="s">
        <v>158</v>
      </c>
      <c r="BB18" s="9" t="s">
        <v>82</v>
      </c>
      <c r="BC18" s="9" t="s">
        <v>159</v>
      </c>
      <c r="BD18" s="9">
        <v>110.2</v>
      </c>
      <c r="BE18" s="9">
        <v>75.7</v>
      </c>
      <c r="BF18" s="9">
        <v>155.30000000000001</v>
      </c>
      <c r="BG18" s="35" t="s">
        <v>158</v>
      </c>
      <c r="BH18" s="35"/>
      <c r="BI18" s="36">
        <v>110.2</v>
      </c>
      <c r="BJ18" s="36">
        <v>75.7</v>
      </c>
      <c r="BK18" s="36">
        <v>155.30000000000001</v>
      </c>
      <c r="BL18" s="9"/>
      <c r="BM18" s="9">
        <v>34.5</v>
      </c>
      <c r="BN18" s="9">
        <v>45.100000000000009</v>
      </c>
      <c r="BO18" s="9">
        <v>4.7022968967188143</v>
      </c>
      <c r="BP18" s="9">
        <v>4.3267781604434035</v>
      </c>
      <c r="BQ18" s="9">
        <v>5.0453587301546419</v>
      </c>
    </row>
    <row r="19" spans="1:69" s="20" customFormat="1" ht="21" customHeight="1" x14ac:dyDescent="0.35">
      <c r="A19" s="9">
        <v>100</v>
      </c>
      <c r="B19" s="9">
        <v>4</v>
      </c>
      <c r="C19" s="9" t="s">
        <v>112</v>
      </c>
      <c r="D19" s="9" t="s">
        <v>1689</v>
      </c>
      <c r="E19" s="9" t="s">
        <v>114</v>
      </c>
      <c r="F19" s="9" t="s">
        <v>882</v>
      </c>
      <c r="G19" s="9">
        <v>2016</v>
      </c>
      <c r="H19" s="9" t="s">
        <v>1069</v>
      </c>
      <c r="I19" s="9" t="s">
        <v>1474</v>
      </c>
      <c r="J19" s="9" t="s">
        <v>1469</v>
      </c>
      <c r="K19" s="9" t="s">
        <v>1469</v>
      </c>
      <c r="L19" s="9"/>
      <c r="M19" s="9"/>
      <c r="N19" s="9"/>
      <c r="O19" s="9"/>
      <c r="P19" s="9">
        <v>1</v>
      </c>
      <c r="Q19" s="9"/>
      <c r="R19" s="9"/>
      <c r="S19" s="9"/>
      <c r="T19" s="9"/>
      <c r="U19" s="9"/>
      <c r="V19" s="9"/>
      <c r="W19" s="9"/>
      <c r="X19" s="9"/>
      <c r="Y19" s="9"/>
      <c r="Z19" s="9"/>
      <c r="AA19" s="9"/>
      <c r="AB19" s="9"/>
      <c r="AC19" s="9"/>
      <c r="AD19" s="9"/>
      <c r="AE19" s="9"/>
      <c r="AF19" s="9"/>
      <c r="AG19" s="9"/>
      <c r="AH19" s="9"/>
      <c r="AI19" s="9"/>
      <c r="AJ19" s="9"/>
      <c r="AK19" s="9"/>
      <c r="AL19" s="9"/>
      <c r="AM19" s="9" t="e">
        <v>#REF!</v>
      </c>
      <c r="AN19" s="9" t="e">
        <v>#REF!</v>
      </c>
      <c r="AO19" s="9" t="e">
        <v>#REF!</v>
      </c>
      <c r="AP19" s="9"/>
      <c r="AQ19" s="9"/>
      <c r="AR19" s="9"/>
      <c r="AS19" s="9"/>
      <c r="AT19" s="9"/>
      <c r="AU19" s="9"/>
      <c r="AV19" s="9"/>
      <c r="AW19" s="9"/>
      <c r="AX19" s="9"/>
      <c r="AY19" s="9"/>
      <c r="AZ19" s="9"/>
      <c r="BA19" s="9" t="s">
        <v>134</v>
      </c>
      <c r="BB19" s="9" t="s">
        <v>135</v>
      </c>
      <c r="BC19" s="9"/>
      <c r="BD19" s="9">
        <v>3.1611519607843137</v>
      </c>
      <c r="BE19" s="9">
        <v>1.1577332748128386</v>
      </c>
      <c r="BF19" s="9">
        <v>8.2132638322611289</v>
      </c>
      <c r="BG19" s="35" t="s">
        <v>134</v>
      </c>
      <c r="BH19" s="35" t="s">
        <v>135</v>
      </c>
      <c r="BI19" s="36">
        <v>3.1611519607843137</v>
      </c>
      <c r="BJ19" s="36">
        <v>1.1577332748128386</v>
      </c>
      <c r="BK19" s="36">
        <v>8.2132638322611289</v>
      </c>
      <c r="BL19" s="9"/>
      <c r="BM19" s="9">
        <v>2.0034186859714751</v>
      </c>
      <c r="BN19" s="9">
        <v>5.0521118714768152</v>
      </c>
      <c r="BO19" s="9">
        <v>1.1509365057205976</v>
      </c>
      <c r="BP19" s="9">
        <v>0.14646401998876879</v>
      </c>
      <c r="BQ19" s="9">
        <v>2.1057503879802129</v>
      </c>
    </row>
    <row r="20" spans="1:69" s="20" customFormat="1" ht="21" customHeight="1" x14ac:dyDescent="0.35">
      <c r="A20" s="9">
        <v>7</v>
      </c>
      <c r="B20" s="9">
        <v>4</v>
      </c>
      <c r="C20" s="9" t="s">
        <v>522</v>
      </c>
      <c r="D20" s="9" t="s">
        <v>1657</v>
      </c>
      <c r="E20" s="9" t="s">
        <v>523</v>
      </c>
      <c r="F20" s="9" t="s">
        <v>882</v>
      </c>
      <c r="G20" s="9">
        <v>2013</v>
      </c>
      <c r="H20" s="9" t="s">
        <v>895</v>
      </c>
      <c r="I20" s="9" t="s">
        <v>1206</v>
      </c>
      <c r="J20" s="9" t="s">
        <v>1207</v>
      </c>
      <c r="K20" s="9" t="s">
        <v>1207</v>
      </c>
      <c r="L20" s="9"/>
      <c r="M20" s="9"/>
      <c r="N20" s="9"/>
      <c r="O20" s="9"/>
      <c r="P20" s="9"/>
      <c r="Q20" s="9"/>
      <c r="R20" s="9"/>
      <c r="S20" s="9"/>
      <c r="T20" s="9">
        <v>1</v>
      </c>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t="s">
        <v>528</v>
      </c>
      <c r="AX20" s="9">
        <v>0.7</v>
      </c>
      <c r="AY20" s="9">
        <v>0.2</v>
      </c>
      <c r="AZ20" s="9">
        <v>2.5</v>
      </c>
      <c r="BA20" s="9" t="s">
        <v>158</v>
      </c>
      <c r="BB20" s="9" t="s">
        <v>82</v>
      </c>
      <c r="BC20" s="9" t="s">
        <v>528</v>
      </c>
      <c r="BD20" s="9">
        <v>0.7</v>
      </c>
      <c r="BE20" s="9">
        <v>0.2</v>
      </c>
      <c r="BF20" s="9">
        <v>2.5</v>
      </c>
      <c r="BG20" s="35" t="s">
        <v>158</v>
      </c>
      <c r="BH20" s="35"/>
      <c r="BI20" s="36">
        <v>0.7</v>
      </c>
      <c r="BJ20" s="36">
        <v>0.2</v>
      </c>
      <c r="BK20" s="36">
        <v>2.5</v>
      </c>
      <c r="BL20" s="9"/>
      <c r="BM20" s="9">
        <v>0.49999999999999994</v>
      </c>
      <c r="BN20" s="9">
        <v>1.8</v>
      </c>
      <c r="BO20" s="9">
        <v>-0.35667494393873245</v>
      </c>
      <c r="BP20" s="9">
        <v>-1.6094379124341003</v>
      </c>
      <c r="BQ20" s="9">
        <v>0.91629073187415511</v>
      </c>
    </row>
    <row r="21" spans="1:69" s="20" customFormat="1" ht="21" customHeight="1" x14ac:dyDescent="0.35">
      <c r="A21" s="9">
        <v>11</v>
      </c>
      <c r="B21" s="9">
        <v>1</v>
      </c>
      <c r="C21" s="9" t="s">
        <v>201</v>
      </c>
      <c r="D21" s="9" t="s">
        <v>1664</v>
      </c>
      <c r="E21" s="9" t="s">
        <v>202</v>
      </c>
      <c r="F21" s="9" t="s">
        <v>882</v>
      </c>
      <c r="G21" s="9">
        <v>2011</v>
      </c>
      <c r="H21" s="9" t="s">
        <v>1013</v>
      </c>
      <c r="I21" s="9" t="s">
        <v>1215</v>
      </c>
      <c r="J21" s="9" t="s">
        <v>1207</v>
      </c>
      <c r="K21" s="9" t="s">
        <v>1207</v>
      </c>
      <c r="L21" s="9"/>
      <c r="M21" s="9"/>
      <c r="N21" s="9"/>
      <c r="O21" s="9"/>
      <c r="P21" s="9"/>
      <c r="Q21" s="9">
        <v>1</v>
      </c>
      <c r="R21" s="9"/>
      <c r="S21" s="9"/>
      <c r="T21" s="9"/>
      <c r="U21" s="9"/>
      <c r="V21" s="9"/>
      <c r="W21" s="9"/>
      <c r="X21" s="9"/>
      <c r="Y21" s="9"/>
      <c r="Z21" s="9"/>
      <c r="AA21" s="9"/>
      <c r="AB21" s="9"/>
      <c r="AC21" s="9"/>
      <c r="AD21" s="9"/>
      <c r="AE21" s="9"/>
      <c r="AF21" s="9"/>
      <c r="AG21" s="9"/>
      <c r="AH21" s="9"/>
      <c r="AI21" s="9"/>
      <c r="AJ21" s="9"/>
      <c r="AK21" s="9"/>
      <c r="AL21" s="9"/>
      <c r="AM21" s="9"/>
      <c r="AN21" s="9"/>
      <c r="AO21" s="9"/>
      <c r="AP21" s="9" t="s">
        <v>159</v>
      </c>
      <c r="AQ21" s="9">
        <v>3.3</v>
      </c>
      <c r="AR21" s="9">
        <v>1.8</v>
      </c>
      <c r="AS21" s="9">
        <v>3.7</v>
      </c>
      <c r="AT21" s="9"/>
      <c r="AU21" s="9"/>
      <c r="AV21" s="9"/>
      <c r="AW21" s="9"/>
      <c r="AX21" s="9"/>
      <c r="AY21" s="9"/>
      <c r="AZ21" s="9"/>
      <c r="BA21" s="9" t="s">
        <v>84</v>
      </c>
      <c r="BB21" s="9" t="s">
        <v>82</v>
      </c>
      <c r="BC21" s="9" t="s">
        <v>159</v>
      </c>
      <c r="BD21" s="9">
        <v>3.3</v>
      </c>
      <c r="BE21" s="9">
        <v>1.8</v>
      </c>
      <c r="BF21" s="9">
        <v>3.7</v>
      </c>
      <c r="BG21" s="35" t="s">
        <v>84</v>
      </c>
      <c r="BH21" s="35" t="s">
        <v>82</v>
      </c>
      <c r="BI21" s="36">
        <v>3.3</v>
      </c>
      <c r="BJ21" s="36">
        <v>1.8</v>
      </c>
      <c r="BK21" s="36">
        <v>3.7</v>
      </c>
      <c r="BL21" s="9"/>
      <c r="BM21" s="9">
        <v>1.4999999999999998</v>
      </c>
      <c r="BN21" s="9">
        <v>0.40000000000000036</v>
      </c>
      <c r="BO21" s="9">
        <v>1.1939224684724346</v>
      </c>
      <c r="BP21" s="9">
        <v>0.58778666490211906</v>
      </c>
      <c r="BQ21" s="9">
        <v>1.3083328196501789</v>
      </c>
    </row>
    <row r="22" spans="1:69" s="20" customFormat="1" ht="21" customHeight="1" x14ac:dyDescent="0.35">
      <c r="A22" s="9">
        <v>11</v>
      </c>
      <c r="B22" s="9">
        <v>2</v>
      </c>
      <c r="C22" s="9" t="s">
        <v>201</v>
      </c>
      <c r="D22" s="9" t="s">
        <v>1664</v>
      </c>
      <c r="E22" s="9" t="s">
        <v>202</v>
      </c>
      <c r="F22" s="9" t="s">
        <v>882</v>
      </c>
      <c r="G22" s="9">
        <v>2011</v>
      </c>
      <c r="H22" s="9" t="s">
        <v>1013</v>
      </c>
      <c r="I22" s="9" t="s">
        <v>1216</v>
      </c>
      <c r="J22" s="9" t="s">
        <v>1207</v>
      </c>
      <c r="K22" s="9" t="s">
        <v>1207</v>
      </c>
      <c r="L22" s="9"/>
      <c r="M22" s="9"/>
      <c r="N22" s="9"/>
      <c r="O22" s="9"/>
      <c r="P22" s="9"/>
      <c r="Q22" s="9">
        <v>1</v>
      </c>
      <c r="R22" s="9"/>
      <c r="S22" s="9"/>
      <c r="T22" s="9"/>
      <c r="U22" s="9"/>
      <c r="V22" s="9"/>
      <c r="W22" s="9"/>
      <c r="X22" s="9"/>
      <c r="Y22" s="9"/>
      <c r="Z22" s="9"/>
      <c r="AA22" s="9"/>
      <c r="AB22" s="9"/>
      <c r="AC22" s="9"/>
      <c r="AD22" s="9"/>
      <c r="AE22" s="9"/>
      <c r="AF22" s="9"/>
      <c r="AG22" s="9"/>
      <c r="AH22" s="9"/>
      <c r="AI22" s="9"/>
      <c r="AJ22" s="9"/>
      <c r="AK22" s="9"/>
      <c r="AL22" s="9"/>
      <c r="AM22" s="9"/>
      <c r="AN22" s="9"/>
      <c r="AO22" s="9"/>
      <c r="AP22" s="9" t="s">
        <v>159</v>
      </c>
      <c r="AQ22" s="9">
        <v>2.6</v>
      </c>
      <c r="AR22" s="9">
        <v>2.1</v>
      </c>
      <c r="AS22" s="9">
        <v>3.2</v>
      </c>
      <c r="AT22" s="9"/>
      <c r="AU22" s="9"/>
      <c r="AV22" s="9"/>
      <c r="AW22" s="9"/>
      <c r="AX22" s="9"/>
      <c r="AY22" s="9"/>
      <c r="AZ22" s="9"/>
      <c r="BA22" s="9" t="s">
        <v>84</v>
      </c>
      <c r="BB22" s="9" t="s">
        <v>82</v>
      </c>
      <c r="BC22" s="9" t="s">
        <v>159</v>
      </c>
      <c r="BD22" s="9">
        <v>2.6</v>
      </c>
      <c r="BE22" s="9">
        <v>2.1</v>
      </c>
      <c r="BF22" s="9">
        <v>3.2</v>
      </c>
      <c r="BG22" s="35" t="s">
        <v>84</v>
      </c>
      <c r="BH22" s="35" t="s">
        <v>82</v>
      </c>
      <c r="BI22" s="36">
        <v>2.6</v>
      </c>
      <c r="BJ22" s="36">
        <v>2.1</v>
      </c>
      <c r="BK22" s="36">
        <v>3.2</v>
      </c>
      <c r="BL22" s="9"/>
      <c r="BM22" s="9">
        <v>0.5</v>
      </c>
      <c r="BN22" s="9">
        <v>0.60000000000000009</v>
      </c>
      <c r="BO22" s="9">
        <v>0.95551144502743635</v>
      </c>
      <c r="BP22" s="9">
        <v>0.74193734472937733</v>
      </c>
      <c r="BQ22" s="9">
        <v>1.1631508098056809</v>
      </c>
    </row>
    <row r="23" spans="1:69" s="20" customFormat="1" ht="21" customHeight="1" x14ac:dyDescent="0.35">
      <c r="A23" s="9">
        <v>40</v>
      </c>
      <c r="B23" s="9">
        <v>1</v>
      </c>
      <c r="C23" s="9" t="s">
        <v>914</v>
      </c>
      <c r="D23" s="9" t="s">
        <v>1665</v>
      </c>
      <c r="E23" s="9" t="s">
        <v>389</v>
      </c>
      <c r="F23" s="9" t="s">
        <v>882</v>
      </c>
      <c r="G23" s="9">
        <v>2009</v>
      </c>
      <c r="H23" s="9" t="s">
        <v>1027</v>
      </c>
      <c r="I23" s="9" t="s">
        <v>1218</v>
      </c>
      <c r="J23" s="9" t="s">
        <v>1207</v>
      </c>
      <c r="K23" s="9" t="s">
        <v>1207</v>
      </c>
      <c r="L23" s="9"/>
      <c r="M23" s="9"/>
      <c r="N23" s="9"/>
      <c r="O23" s="9"/>
      <c r="P23" s="9"/>
      <c r="Q23" s="9"/>
      <c r="R23" s="9"/>
      <c r="S23" s="9"/>
      <c r="T23" s="9">
        <v>1</v>
      </c>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t="s">
        <v>159</v>
      </c>
      <c r="AX23" s="9">
        <v>1.61</v>
      </c>
      <c r="AY23" s="9">
        <v>1.42</v>
      </c>
      <c r="AZ23" s="9">
        <v>1.83</v>
      </c>
      <c r="BA23" s="9" t="s">
        <v>158</v>
      </c>
      <c r="BB23" s="9" t="s">
        <v>82</v>
      </c>
      <c r="BC23" s="9" t="s">
        <v>159</v>
      </c>
      <c r="BD23" s="9">
        <v>1.61</v>
      </c>
      <c r="BE23" s="9">
        <v>1.42</v>
      </c>
      <c r="BF23" s="9">
        <v>1.83</v>
      </c>
      <c r="BG23" s="35" t="s">
        <v>158</v>
      </c>
      <c r="BH23" s="35"/>
      <c r="BI23" s="36">
        <v>1.61</v>
      </c>
      <c r="BJ23" s="36">
        <v>1.42</v>
      </c>
      <c r="BK23" s="36">
        <v>1.83</v>
      </c>
      <c r="BL23" s="9">
        <v>1.83</v>
      </c>
      <c r="BM23" s="9">
        <v>0.19000000000000017</v>
      </c>
      <c r="BN23" s="9">
        <v>0.21999999999999997</v>
      </c>
      <c r="BO23" s="9">
        <v>0.47623417899637172</v>
      </c>
      <c r="BP23" s="9">
        <v>0.35065687161316933</v>
      </c>
      <c r="BQ23" s="9">
        <v>0.60431596685332956</v>
      </c>
    </row>
    <row r="24" spans="1:69" s="20" customFormat="1" ht="21" customHeight="1" x14ac:dyDescent="0.35">
      <c r="A24" s="9">
        <v>40</v>
      </c>
      <c r="B24" s="9">
        <v>2</v>
      </c>
      <c r="C24" s="9" t="s">
        <v>914</v>
      </c>
      <c r="D24" s="9" t="s">
        <v>1665</v>
      </c>
      <c r="E24" s="9" t="s">
        <v>389</v>
      </c>
      <c r="F24" s="9" t="s">
        <v>882</v>
      </c>
      <c r="G24" s="9">
        <v>2009</v>
      </c>
      <c r="H24" s="9" t="s">
        <v>1027</v>
      </c>
      <c r="I24" s="9" t="s">
        <v>1219</v>
      </c>
      <c r="J24" s="9" t="s">
        <v>1207</v>
      </c>
      <c r="K24" s="9" t="s">
        <v>1207</v>
      </c>
      <c r="L24" s="9"/>
      <c r="M24" s="9"/>
      <c r="N24" s="9"/>
      <c r="O24" s="9"/>
      <c r="P24" s="9"/>
      <c r="Q24" s="9"/>
      <c r="R24" s="9"/>
      <c r="S24" s="9"/>
      <c r="T24" s="9">
        <v>1</v>
      </c>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t="s">
        <v>159</v>
      </c>
      <c r="AX24" s="9">
        <v>1.71</v>
      </c>
      <c r="AY24" s="9">
        <v>1.59</v>
      </c>
      <c r="AZ24" s="9">
        <v>1.84</v>
      </c>
      <c r="BA24" s="9" t="s">
        <v>158</v>
      </c>
      <c r="BB24" s="9" t="s">
        <v>82</v>
      </c>
      <c r="BC24" s="9" t="s">
        <v>159</v>
      </c>
      <c r="BD24" s="9">
        <v>1.71</v>
      </c>
      <c r="BE24" s="9">
        <v>1.59</v>
      </c>
      <c r="BF24" s="9">
        <v>1.84</v>
      </c>
      <c r="BG24" s="35" t="s">
        <v>158</v>
      </c>
      <c r="BH24" s="35"/>
      <c r="BI24" s="36">
        <v>1.71</v>
      </c>
      <c r="BJ24" s="36">
        <v>1.59</v>
      </c>
      <c r="BK24" s="36">
        <v>1.84</v>
      </c>
      <c r="BL24" s="9">
        <v>1.84</v>
      </c>
      <c r="BM24" s="9">
        <v>0.11999999999999988</v>
      </c>
      <c r="BN24" s="9">
        <v>0.13000000000000012</v>
      </c>
      <c r="BO24" s="9">
        <v>0.53649337051456847</v>
      </c>
      <c r="BP24" s="9">
        <v>0.46373401623214022</v>
      </c>
      <c r="BQ24" s="9">
        <v>0.60976557162089429</v>
      </c>
    </row>
    <row r="25" spans="1:69" s="20" customFormat="1" ht="21" customHeight="1" x14ac:dyDescent="0.35">
      <c r="A25" s="9">
        <v>62</v>
      </c>
      <c r="B25" s="9">
        <v>1</v>
      </c>
      <c r="C25" s="9" t="s">
        <v>1221</v>
      </c>
      <c r="D25" s="9" t="s">
        <v>1678</v>
      </c>
      <c r="E25" s="9" t="s">
        <v>1222</v>
      </c>
      <c r="F25" s="9" t="s">
        <v>882</v>
      </c>
      <c r="G25" s="9">
        <v>2020</v>
      </c>
      <c r="H25" s="9" t="s">
        <v>1232</v>
      </c>
      <c r="I25" s="9" t="s">
        <v>1233</v>
      </c>
      <c r="J25" s="9" t="s">
        <v>1207</v>
      </c>
      <c r="K25" s="9" t="s">
        <v>1207</v>
      </c>
      <c r="L25" s="9"/>
      <c r="M25" s="9"/>
      <c r="N25" s="9"/>
      <c r="O25" s="9">
        <v>1</v>
      </c>
      <c r="P25" s="9"/>
      <c r="Q25" s="9"/>
      <c r="R25" s="9"/>
      <c r="S25" s="9"/>
      <c r="T25" s="9"/>
      <c r="U25" s="9"/>
      <c r="V25" s="9"/>
      <c r="W25" s="9"/>
      <c r="X25" s="9"/>
      <c r="Y25" s="9"/>
      <c r="Z25" s="9"/>
      <c r="AA25" s="9"/>
      <c r="AB25" s="9"/>
      <c r="AC25" s="9"/>
      <c r="AD25" s="9"/>
      <c r="AE25" s="9"/>
      <c r="AF25" s="9"/>
      <c r="AG25" s="9"/>
      <c r="AH25" s="9"/>
      <c r="AI25" s="9" t="s">
        <v>178</v>
      </c>
      <c r="AJ25" s="9">
        <v>1.64</v>
      </c>
      <c r="AK25" s="9">
        <v>1.29</v>
      </c>
      <c r="AL25" s="9">
        <v>2.08</v>
      </c>
      <c r="AM25" s="9"/>
      <c r="AN25" s="9"/>
      <c r="AO25" s="9"/>
      <c r="AP25" s="9"/>
      <c r="AQ25" s="9"/>
      <c r="AR25" s="9"/>
      <c r="AS25" s="9"/>
      <c r="AT25" s="9"/>
      <c r="AU25" s="9"/>
      <c r="AV25" s="9"/>
      <c r="AW25" s="9"/>
      <c r="AX25" s="9"/>
      <c r="AY25" s="9"/>
      <c r="AZ25" s="9"/>
      <c r="BA25" s="9" t="s">
        <v>81</v>
      </c>
      <c r="BB25" s="9" t="s">
        <v>82</v>
      </c>
      <c r="BC25" s="9" t="s">
        <v>178</v>
      </c>
      <c r="BD25" s="9">
        <v>1.64</v>
      </c>
      <c r="BE25" s="9">
        <v>1.29</v>
      </c>
      <c r="BF25" s="9">
        <v>2.08</v>
      </c>
      <c r="BG25" s="35" t="s">
        <v>84</v>
      </c>
      <c r="BH25" s="35" t="s">
        <v>1234</v>
      </c>
      <c r="BI25" s="36">
        <v>1.4076688906210504</v>
      </c>
      <c r="BJ25" s="36">
        <v>1.19288287357679</v>
      </c>
      <c r="BK25" s="36">
        <v>1.6562065821308796</v>
      </c>
      <c r="BL25" s="9"/>
      <c r="BM25" s="9">
        <v>0.21478601704426037</v>
      </c>
      <c r="BN25" s="9">
        <v>0.24853769150982918</v>
      </c>
      <c r="BO25" s="9">
        <v>0.3419350671695317</v>
      </c>
      <c r="BP25" s="9">
        <v>0.17637296023798466</v>
      </c>
      <c r="BQ25" s="9">
        <v>0.50452979584629987</v>
      </c>
    </row>
    <row r="26" spans="1:69" s="20" customFormat="1" ht="21" customHeight="1" x14ac:dyDescent="0.35">
      <c r="A26" s="9">
        <v>62</v>
      </c>
      <c r="B26" s="9">
        <v>2</v>
      </c>
      <c r="C26" s="9" t="s">
        <v>1221</v>
      </c>
      <c r="D26" s="9" t="s">
        <v>1678</v>
      </c>
      <c r="E26" s="9" t="s">
        <v>1222</v>
      </c>
      <c r="F26" s="9" t="s">
        <v>882</v>
      </c>
      <c r="G26" s="9">
        <v>2020</v>
      </c>
      <c r="H26" s="9" t="s">
        <v>1232</v>
      </c>
      <c r="I26" s="9" t="s">
        <v>1235</v>
      </c>
      <c r="J26" s="9" t="s">
        <v>1207</v>
      </c>
      <c r="K26" s="9" t="s">
        <v>1207</v>
      </c>
      <c r="L26" s="9"/>
      <c r="M26" s="9"/>
      <c r="N26" s="9"/>
      <c r="O26" s="9">
        <v>1</v>
      </c>
      <c r="P26" s="9"/>
      <c r="Q26" s="9"/>
      <c r="R26" s="9"/>
      <c r="S26" s="9"/>
      <c r="T26" s="9"/>
      <c r="U26" s="9"/>
      <c r="V26" s="9"/>
      <c r="W26" s="9"/>
      <c r="X26" s="9"/>
      <c r="Y26" s="9"/>
      <c r="Z26" s="9"/>
      <c r="AA26" s="9"/>
      <c r="AB26" s="9"/>
      <c r="AC26" s="9"/>
      <c r="AD26" s="9"/>
      <c r="AE26" s="9"/>
      <c r="AF26" s="9"/>
      <c r="AG26" s="9"/>
      <c r="AH26" s="9"/>
      <c r="AI26" s="9" t="s">
        <v>178</v>
      </c>
      <c r="AJ26" s="9">
        <v>1.57</v>
      </c>
      <c r="AK26" s="9">
        <v>1.1499999999999999</v>
      </c>
      <c r="AL26" s="9">
        <v>2.16</v>
      </c>
      <c r="AM26" s="9"/>
      <c r="AN26" s="9"/>
      <c r="AO26" s="9"/>
      <c r="AP26" s="9"/>
      <c r="AQ26" s="9"/>
      <c r="AR26" s="9"/>
      <c r="AS26" s="9"/>
      <c r="AT26" s="9"/>
      <c r="AU26" s="9"/>
      <c r="AV26" s="9"/>
      <c r="AW26" s="9"/>
      <c r="AX26" s="9"/>
      <c r="AY26" s="9"/>
      <c r="AZ26" s="9"/>
      <c r="BA26" s="9" t="s">
        <v>81</v>
      </c>
      <c r="BB26" s="9" t="s">
        <v>82</v>
      </c>
      <c r="BC26" s="9" t="s">
        <v>178</v>
      </c>
      <c r="BD26" s="9">
        <v>1.57</v>
      </c>
      <c r="BE26" s="9">
        <v>1.1499999999999999</v>
      </c>
      <c r="BF26" s="9">
        <v>2.16</v>
      </c>
      <c r="BG26" s="35" t="s">
        <v>84</v>
      </c>
      <c r="BH26" s="35" t="s">
        <v>1236</v>
      </c>
      <c r="BI26" s="36">
        <v>1.3660616322031449</v>
      </c>
      <c r="BJ26" s="36">
        <v>1.1016993239838007</v>
      </c>
      <c r="BK26" s="36">
        <v>1.6992493426035022</v>
      </c>
      <c r="BL26" s="9"/>
      <c r="BM26" s="9">
        <v>0.26436230821934426</v>
      </c>
      <c r="BN26" s="9">
        <v>0.33318771040035733</v>
      </c>
      <c r="BO26" s="9">
        <v>0.31193187887392992</v>
      </c>
      <c r="BP26" s="9">
        <v>9.6853827751821969E-2</v>
      </c>
      <c r="BQ26" s="9">
        <v>0.53018659037003357</v>
      </c>
    </row>
    <row r="27" spans="1:69" s="20" customFormat="1" ht="21" customHeight="1" x14ac:dyDescent="0.35">
      <c r="A27" s="9">
        <v>62</v>
      </c>
      <c r="B27" s="9">
        <v>4</v>
      </c>
      <c r="C27" s="9" t="s">
        <v>1221</v>
      </c>
      <c r="D27" s="9" t="s">
        <v>1678</v>
      </c>
      <c r="E27" s="9" t="s">
        <v>1222</v>
      </c>
      <c r="F27" s="9" t="s">
        <v>882</v>
      </c>
      <c r="G27" s="9">
        <v>2020</v>
      </c>
      <c r="H27" s="9" t="s">
        <v>1232</v>
      </c>
      <c r="I27" s="9" t="s">
        <v>1237</v>
      </c>
      <c r="J27" s="9" t="s">
        <v>1207</v>
      </c>
      <c r="K27" s="9" t="s">
        <v>1207</v>
      </c>
      <c r="L27" s="9"/>
      <c r="M27" s="9"/>
      <c r="N27" s="9"/>
      <c r="O27" s="9">
        <v>1</v>
      </c>
      <c r="P27" s="9"/>
      <c r="Q27" s="9"/>
      <c r="R27" s="9"/>
      <c r="S27" s="9"/>
      <c r="T27" s="9"/>
      <c r="U27" s="9"/>
      <c r="V27" s="9"/>
      <c r="W27" s="9"/>
      <c r="X27" s="9"/>
      <c r="Y27" s="9"/>
      <c r="Z27" s="9"/>
      <c r="AA27" s="9"/>
      <c r="AB27" s="9"/>
      <c r="AC27" s="9"/>
      <c r="AD27" s="9"/>
      <c r="AE27" s="9"/>
      <c r="AF27" s="9"/>
      <c r="AG27" s="9"/>
      <c r="AH27" s="9"/>
      <c r="AI27" s="9" t="s">
        <v>178</v>
      </c>
      <c r="AJ27" s="9">
        <v>0.9</v>
      </c>
      <c r="AK27" s="9">
        <v>0.37</v>
      </c>
      <c r="AL27" s="9">
        <v>2.21</v>
      </c>
      <c r="AM27" s="9"/>
      <c r="AN27" s="9"/>
      <c r="AO27" s="9"/>
      <c r="AP27" s="9"/>
      <c r="AQ27" s="9"/>
      <c r="AR27" s="9"/>
      <c r="AS27" s="9"/>
      <c r="AT27" s="9"/>
      <c r="AU27" s="9"/>
      <c r="AV27" s="9"/>
      <c r="AW27" s="9"/>
      <c r="AX27" s="9"/>
      <c r="AY27" s="9"/>
      <c r="AZ27" s="9"/>
      <c r="BA27" s="9" t="s">
        <v>81</v>
      </c>
      <c r="BB27" s="9" t="s">
        <v>82</v>
      </c>
      <c r="BC27" s="9" t="s">
        <v>178</v>
      </c>
      <c r="BD27" s="9">
        <v>0.9</v>
      </c>
      <c r="BE27" s="9">
        <v>0.37</v>
      </c>
      <c r="BF27" s="9">
        <v>2.21</v>
      </c>
      <c r="BG27" s="35" t="s">
        <v>84</v>
      </c>
      <c r="BH27" s="35" t="s">
        <v>1238</v>
      </c>
      <c r="BI27" s="36">
        <v>0.92958129259268363</v>
      </c>
      <c r="BJ27" s="36">
        <v>0.50588969781797666</v>
      </c>
      <c r="BK27" s="36">
        <v>1.7258491957041431</v>
      </c>
      <c r="BL27" s="9"/>
      <c r="BM27" s="9">
        <v>0.42369159477470697</v>
      </c>
      <c r="BN27" s="9">
        <v>0.79626790311145945</v>
      </c>
      <c r="BO27" s="9">
        <v>-7.302101723426889E-2</v>
      </c>
      <c r="BP27" s="9">
        <v>-0.68143662195964083</v>
      </c>
      <c r="BQ27" s="9">
        <v>0.5457192167143724</v>
      </c>
    </row>
    <row r="28" spans="1:69" s="20" customFormat="1" ht="21" customHeight="1" x14ac:dyDescent="0.35">
      <c r="A28" s="9">
        <v>73</v>
      </c>
      <c r="B28" s="9">
        <v>1</v>
      </c>
      <c r="C28" s="9" t="s">
        <v>483</v>
      </c>
      <c r="D28" s="9" t="s">
        <v>1667</v>
      </c>
      <c r="E28" s="9" t="s">
        <v>484</v>
      </c>
      <c r="F28" s="9" t="s">
        <v>882</v>
      </c>
      <c r="G28" s="9">
        <v>2020</v>
      </c>
      <c r="H28" s="9" t="s">
        <v>1036</v>
      </c>
      <c r="I28" s="9" t="s">
        <v>1207</v>
      </c>
      <c r="J28" s="9" t="s">
        <v>1207</v>
      </c>
      <c r="K28" s="9" t="s">
        <v>1207</v>
      </c>
      <c r="L28" s="9"/>
      <c r="M28" s="9"/>
      <c r="N28" s="9"/>
      <c r="O28" s="9">
        <v>1</v>
      </c>
      <c r="P28" s="9"/>
      <c r="Q28" s="9"/>
      <c r="R28" s="9"/>
      <c r="S28" s="9"/>
      <c r="T28" s="9"/>
      <c r="U28" s="9"/>
      <c r="V28" s="9"/>
      <c r="W28" s="9"/>
      <c r="X28" s="9"/>
      <c r="Y28" s="9"/>
      <c r="Z28" s="9"/>
      <c r="AA28" s="9"/>
      <c r="AB28" s="9"/>
      <c r="AC28" s="9"/>
      <c r="AD28" s="9"/>
      <c r="AE28" s="9"/>
      <c r="AF28" s="9"/>
      <c r="AG28" s="9"/>
      <c r="AH28" s="9"/>
      <c r="AI28" s="9" t="s">
        <v>1038</v>
      </c>
      <c r="AJ28" s="9">
        <v>1.59</v>
      </c>
      <c r="AK28" s="9">
        <v>0.83</v>
      </c>
      <c r="AL28" s="9">
        <v>3.06</v>
      </c>
      <c r="AM28" s="9"/>
      <c r="AN28" s="9"/>
      <c r="AO28" s="9"/>
      <c r="AP28" s="9"/>
      <c r="AQ28" s="9"/>
      <c r="AR28" s="9"/>
      <c r="AS28" s="9"/>
      <c r="AT28" s="9"/>
      <c r="AU28" s="9"/>
      <c r="AV28" s="9"/>
      <c r="AW28" s="9"/>
      <c r="AX28" s="9"/>
      <c r="AY28" s="9"/>
      <c r="AZ28" s="9"/>
      <c r="BA28" s="9" t="s">
        <v>81</v>
      </c>
      <c r="BB28" s="9" t="s">
        <v>82</v>
      </c>
      <c r="BC28" s="9" t="s">
        <v>1038</v>
      </c>
      <c r="BD28" s="9">
        <v>1.59</v>
      </c>
      <c r="BE28" s="9">
        <v>0.83</v>
      </c>
      <c r="BF28" s="9">
        <v>3.06</v>
      </c>
      <c r="BG28" s="35" t="s">
        <v>84</v>
      </c>
      <c r="BH28" s="35" t="s">
        <v>1239</v>
      </c>
      <c r="BI28" s="36">
        <v>1.3780134761953022</v>
      </c>
      <c r="BJ28" s="36">
        <v>0.87888409533218403</v>
      </c>
      <c r="BK28" s="36">
        <v>2.147431323867306</v>
      </c>
      <c r="BL28" s="9"/>
      <c r="BM28" s="9">
        <v>0.4991293808631182</v>
      </c>
      <c r="BN28" s="9">
        <v>0.76941784767200372</v>
      </c>
      <c r="BO28" s="9">
        <v>0.32064295207579718</v>
      </c>
      <c r="BP28" s="9">
        <v>-0.12910224968156139</v>
      </c>
      <c r="BQ28" s="9">
        <v>0.76427239479206655</v>
      </c>
    </row>
    <row r="29" spans="1:69" s="20" customFormat="1" ht="21" customHeight="1" x14ac:dyDescent="0.35">
      <c r="A29" s="9">
        <v>87</v>
      </c>
      <c r="B29" s="9">
        <v>1</v>
      </c>
      <c r="C29" s="9" t="s">
        <v>1048</v>
      </c>
      <c r="D29" s="9" t="s">
        <v>1668</v>
      </c>
      <c r="E29" s="9" t="s">
        <v>1049</v>
      </c>
      <c r="F29" s="9" t="s">
        <v>882</v>
      </c>
      <c r="G29" s="9">
        <v>2018</v>
      </c>
      <c r="H29" s="9" t="s">
        <v>1062</v>
      </c>
      <c r="I29" s="9" t="s">
        <v>1243</v>
      </c>
      <c r="J29" s="9" t="s">
        <v>1207</v>
      </c>
      <c r="K29" s="9" t="s">
        <v>1207</v>
      </c>
      <c r="L29" s="9"/>
      <c r="M29" s="9"/>
      <c r="N29" s="9"/>
      <c r="O29" s="9"/>
      <c r="P29" s="9"/>
      <c r="Q29" s="9"/>
      <c r="R29" s="9"/>
      <c r="S29" s="9"/>
      <c r="T29" s="9">
        <v>1</v>
      </c>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t="s">
        <v>178</v>
      </c>
      <c r="AX29" s="9">
        <v>3.7</v>
      </c>
      <c r="AY29" s="9">
        <v>2.8</v>
      </c>
      <c r="AZ29" s="9">
        <v>4.7</v>
      </c>
      <c r="BA29" s="9" t="s">
        <v>158</v>
      </c>
      <c r="BB29" s="9" t="s">
        <v>82</v>
      </c>
      <c r="BC29" s="9" t="s">
        <v>178</v>
      </c>
      <c r="BD29" s="9">
        <v>3.7</v>
      </c>
      <c r="BE29" s="9">
        <v>2.8</v>
      </c>
      <c r="BF29" s="9">
        <v>4.7</v>
      </c>
      <c r="BG29" s="35" t="s">
        <v>158</v>
      </c>
      <c r="BH29" s="35"/>
      <c r="BI29" s="36">
        <v>3.7</v>
      </c>
      <c r="BJ29" s="36">
        <v>2.8</v>
      </c>
      <c r="BK29" s="36">
        <v>4.7</v>
      </c>
      <c r="BL29" s="9"/>
      <c r="BM29" s="9">
        <v>0.90000000000000036</v>
      </c>
      <c r="BN29" s="9">
        <v>1</v>
      </c>
      <c r="BO29" s="9">
        <v>1.3083328196501789</v>
      </c>
      <c r="BP29" s="9">
        <v>1.0296194171811581</v>
      </c>
      <c r="BQ29" s="9">
        <v>1.547562508716013</v>
      </c>
    </row>
    <row r="30" spans="1:69" s="20" customFormat="1" ht="21" customHeight="1" x14ac:dyDescent="0.35">
      <c r="A30" s="9">
        <v>89</v>
      </c>
      <c r="B30" s="9">
        <v>1</v>
      </c>
      <c r="C30" s="9" t="s">
        <v>1244</v>
      </c>
      <c r="D30" s="9" t="s">
        <v>1679</v>
      </c>
      <c r="E30" s="9" t="s">
        <v>182</v>
      </c>
      <c r="F30" s="9" t="s">
        <v>882</v>
      </c>
      <c r="G30" s="9">
        <v>2017</v>
      </c>
      <c r="H30" s="9" t="s">
        <v>1248</v>
      </c>
      <c r="I30" s="9" t="s">
        <v>1207</v>
      </c>
      <c r="J30" s="9" t="s">
        <v>1207</v>
      </c>
      <c r="K30" s="9" t="s">
        <v>1207</v>
      </c>
      <c r="L30" s="9"/>
      <c r="M30" s="9"/>
      <c r="N30" s="9"/>
      <c r="O30" s="9">
        <v>1</v>
      </c>
      <c r="P30" s="9"/>
      <c r="Q30" s="9"/>
      <c r="R30" s="9"/>
      <c r="S30" s="9"/>
      <c r="T30" s="9"/>
      <c r="U30" s="9"/>
      <c r="V30" s="9"/>
      <c r="W30" s="9"/>
      <c r="X30" s="9"/>
      <c r="Y30" s="9"/>
      <c r="Z30" s="9"/>
      <c r="AA30" s="9"/>
      <c r="AB30" s="9"/>
      <c r="AC30" s="9"/>
      <c r="AD30" s="9"/>
      <c r="AE30" s="9"/>
      <c r="AF30" s="9"/>
      <c r="AG30" s="9"/>
      <c r="AH30" s="9"/>
      <c r="AI30" s="9" t="s">
        <v>1249</v>
      </c>
      <c r="AJ30" s="9">
        <v>2.5099999999999998</v>
      </c>
      <c r="AK30" s="9">
        <v>1.67</v>
      </c>
      <c r="AL30" s="9">
        <v>3.77</v>
      </c>
      <c r="AM30" s="9"/>
      <c r="AN30" s="9"/>
      <c r="AO30" s="9"/>
      <c r="AP30" s="9"/>
      <c r="AQ30" s="9"/>
      <c r="AR30" s="9"/>
      <c r="AS30" s="9"/>
      <c r="AT30" s="9"/>
      <c r="AU30" s="9"/>
      <c r="AV30" s="9"/>
      <c r="AW30" s="9"/>
      <c r="AX30" s="9"/>
      <c r="AY30" s="9"/>
      <c r="AZ30" s="9"/>
      <c r="BA30" s="9" t="s">
        <v>81</v>
      </c>
      <c r="BB30" s="9" t="s">
        <v>82</v>
      </c>
      <c r="BC30" s="9" t="s">
        <v>1249</v>
      </c>
      <c r="BD30" s="9">
        <v>2.5099999999999998</v>
      </c>
      <c r="BE30" s="9">
        <v>1.67</v>
      </c>
      <c r="BF30" s="9">
        <v>3.77</v>
      </c>
      <c r="BG30" s="35" t="s">
        <v>84</v>
      </c>
      <c r="BH30" s="35" t="s">
        <v>1250</v>
      </c>
      <c r="BI30" s="36">
        <v>1.8809014203140269</v>
      </c>
      <c r="BJ30" s="36">
        <v>1.4253117930046675</v>
      </c>
      <c r="BK30" s="36">
        <v>2.4637991631466107</v>
      </c>
      <c r="BL30" s="9"/>
      <c r="BM30" s="9">
        <v>0.45558962730935937</v>
      </c>
      <c r="BN30" s="9">
        <v>0.58289774283258389</v>
      </c>
      <c r="BO30" s="9">
        <v>0.63175114081902528</v>
      </c>
      <c r="BP30" s="9">
        <v>0.35439059189546218</v>
      </c>
      <c r="BQ30" s="9">
        <v>0.90170453388605187</v>
      </c>
    </row>
    <row r="31" spans="1:69" s="20" customFormat="1" ht="21" customHeight="1" x14ac:dyDescent="0.35">
      <c r="A31" s="9">
        <v>81</v>
      </c>
      <c r="B31" s="9">
        <v>1</v>
      </c>
      <c r="C31" s="9" t="s">
        <v>730</v>
      </c>
      <c r="D31" s="9" t="s">
        <v>1687</v>
      </c>
      <c r="E31" s="9" t="s">
        <v>731</v>
      </c>
      <c r="F31" s="9" t="s">
        <v>882</v>
      </c>
      <c r="G31" s="9">
        <v>2018</v>
      </c>
      <c r="H31" s="9" t="s">
        <v>1045</v>
      </c>
      <c r="I31" s="9" t="s">
        <v>1241</v>
      </c>
      <c r="J31" s="9" t="s">
        <v>1207</v>
      </c>
      <c r="K31" s="9" t="s">
        <v>1207</v>
      </c>
      <c r="L31" s="9"/>
      <c r="M31" s="9"/>
      <c r="N31" s="9"/>
      <c r="O31" s="9">
        <v>1</v>
      </c>
      <c r="P31" s="9"/>
      <c r="Q31" s="9"/>
      <c r="R31" s="9"/>
      <c r="S31" s="9"/>
      <c r="T31" s="9"/>
      <c r="U31" s="9"/>
      <c r="V31" s="9"/>
      <c r="W31" s="9"/>
      <c r="X31" s="9"/>
      <c r="Y31" s="9"/>
      <c r="Z31" s="9"/>
      <c r="AA31" s="9"/>
      <c r="AB31" s="9"/>
      <c r="AC31" s="9"/>
      <c r="AD31" s="9"/>
      <c r="AE31" s="9"/>
      <c r="AF31" s="9"/>
      <c r="AG31" s="9"/>
      <c r="AH31" s="9"/>
      <c r="AI31" s="9" t="s">
        <v>178</v>
      </c>
      <c r="AJ31" s="9">
        <v>2.8</v>
      </c>
      <c r="AK31" s="9">
        <v>2.6</v>
      </c>
      <c r="AL31" s="9">
        <v>3.1</v>
      </c>
      <c r="AM31" s="9"/>
      <c r="AN31" s="9"/>
      <c r="AO31" s="9"/>
      <c r="AP31" s="9"/>
      <c r="AQ31" s="9"/>
      <c r="AR31" s="9"/>
      <c r="AS31" s="9"/>
      <c r="AT31" s="9"/>
      <c r="AU31" s="9"/>
      <c r="AV31" s="9"/>
      <c r="AW31" s="9"/>
      <c r="AX31" s="9"/>
      <c r="AY31" s="9"/>
      <c r="AZ31" s="9"/>
      <c r="BA31" s="9" t="s">
        <v>81</v>
      </c>
      <c r="BB31" s="9" t="s">
        <v>82</v>
      </c>
      <c r="BC31" s="9" t="s">
        <v>178</v>
      </c>
      <c r="BD31" s="9">
        <v>2.8</v>
      </c>
      <c r="BE31" s="9">
        <v>2.6</v>
      </c>
      <c r="BF31" s="9">
        <v>3.1</v>
      </c>
      <c r="BG31" s="35" t="s">
        <v>84</v>
      </c>
      <c r="BH31" s="35" t="s">
        <v>1242</v>
      </c>
      <c r="BI31" s="36">
        <v>2.0240619666898354</v>
      </c>
      <c r="BJ31" s="36">
        <v>1.9259977523298595</v>
      </c>
      <c r="BK31" s="36">
        <v>2.1660246022278007</v>
      </c>
      <c r="BL31" s="9"/>
      <c r="BM31" s="9">
        <v>9.8064214359975921E-2</v>
      </c>
      <c r="BN31" s="9">
        <v>0.14196263553796529</v>
      </c>
      <c r="BO31" s="9">
        <v>0.70510636691003636</v>
      </c>
      <c r="BP31" s="9">
        <v>0.65544414636064197</v>
      </c>
      <c r="BQ31" s="9">
        <v>0.77289350688354552</v>
      </c>
    </row>
    <row r="32" spans="1:69" s="20" customFormat="1" ht="21" customHeight="1" x14ac:dyDescent="0.35">
      <c r="A32" s="9">
        <v>100</v>
      </c>
      <c r="B32" s="9">
        <v>1</v>
      </c>
      <c r="C32" s="9" t="s">
        <v>112</v>
      </c>
      <c r="D32" s="9" t="s">
        <v>1689</v>
      </c>
      <c r="E32" s="9" t="s">
        <v>114</v>
      </c>
      <c r="F32" s="9" t="s">
        <v>882</v>
      </c>
      <c r="G32" s="9">
        <v>2016</v>
      </c>
      <c r="H32" s="9" t="s">
        <v>1069</v>
      </c>
      <c r="I32" s="9" t="s">
        <v>1243</v>
      </c>
      <c r="J32" s="9" t="s">
        <v>1207</v>
      </c>
      <c r="K32" s="9" t="s">
        <v>1207</v>
      </c>
      <c r="L32" s="9"/>
      <c r="M32" s="9"/>
      <c r="N32" s="9"/>
      <c r="O32" s="9"/>
      <c r="P32" s="9">
        <v>1</v>
      </c>
      <c r="Q32" s="9"/>
      <c r="R32" s="9"/>
      <c r="S32" s="9"/>
      <c r="T32" s="9"/>
      <c r="U32" s="9"/>
      <c r="V32" s="9"/>
      <c r="W32" s="9"/>
      <c r="X32" s="9"/>
      <c r="Y32" s="9"/>
      <c r="Z32" s="9"/>
      <c r="AA32" s="9"/>
      <c r="AB32" s="9"/>
      <c r="AC32" s="9"/>
      <c r="AD32" s="9"/>
      <c r="AE32" s="9"/>
      <c r="AF32" s="9"/>
      <c r="AG32" s="9"/>
      <c r="AH32" s="9"/>
      <c r="AI32" s="9"/>
      <c r="AJ32" s="9"/>
      <c r="AK32" s="9"/>
      <c r="AL32" s="9"/>
      <c r="AM32" s="9" t="e">
        <v>#REF!</v>
      </c>
      <c r="AN32" s="9" t="e">
        <v>#REF!</v>
      </c>
      <c r="AO32" s="9" t="e">
        <v>#REF!</v>
      </c>
      <c r="AP32" s="9"/>
      <c r="AQ32" s="9"/>
      <c r="AR32" s="9"/>
      <c r="AS32" s="9"/>
      <c r="AT32" s="9"/>
      <c r="AU32" s="9"/>
      <c r="AV32" s="9"/>
      <c r="AW32" s="9"/>
      <c r="AX32" s="9"/>
      <c r="AY32" s="9"/>
      <c r="AZ32" s="9"/>
      <c r="BA32" s="9" t="s">
        <v>134</v>
      </c>
      <c r="BB32" s="9" t="s">
        <v>135</v>
      </c>
      <c r="BC32" s="9"/>
      <c r="BD32" s="9">
        <v>1.8525820793433652</v>
      </c>
      <c r="BE32" s="9">
        <v>0.87546125362291116</v>
      </c>
      <c r="BF32" s="9">
        <v>3.8512513454322406</v>
      </c>
      <c r="BG32" s="35" t="s">
        <v>134</v>
      </c>
      <c r="BH32" s="35" t="s">
        <v>135</v>
      </c>
      <c r="BI32" s="36">
        <v>1.8525820793433652</v>
      </c>
      <c r="BJ32" s="36">
        <v>0.87546125362291116</v>
      </c>
      <c r="BK32" s="36">
        <v>3.8512513454322406</v>
      </c>
      <c r="BL32" s="9"/>
      <c r="BM32" s="9">
        <v>0.977120825720454</v>
      </c>
      <c r="BN32" s="9">
        <v>1.9986692660888754</v>
      </c>
      <c r="BO32" s="9">
        <v>0.61658038454441277</v>
      </c>
      <c r="BP32" s="9">
        <v>-0.13300438452007915</v>
      </c>
      <c r="BQ32" s="9">
        <v>1.3483981202781741</v>
      </c>
    </row>
    <row r="33" spans="1:69" s="20" customFormat="1" ht="21" customHeight="1" x14ac:dyDescent="0.35">
      <c r="A33" s="9">
        <v>111</v>
      </c>
      <c r="B33" s="9">
        <v>1</v>
      </c>
      <c r="C33" s="9" t="s">
        <v>583</v>
      </c>
      <c r="D33" s="9" t="s">
        <v>1692</v>
      </c>
      <c r="E33" s="9" t="s">
        <v>1251</v>
      </c>
      <c r="F33" s="9" t="s">
        <v>882</v>
      </c>
      <c r="G33" s="9">
        <v>2023</v>
      </c>
      <c r="H33" s="9"/>
      <c r="I33" s="9" t="s">
        <v>1252</v>
      </c>
      <c r="J33" s="9" t="s">
        <v>1207</v>
      </c>
      <c r="K33" s="9" t="s">
        <v>1207</v>
      </c>
      <c r="L33" s="9"/>
      <c r="M33" s="9"/>
      <c r="N33" s="9"/>
      <c r="O33" s="9"/>
      <c r="P33" s="9"/>
      <c r="Q33" s="9">
        <v>1</v>
      </c>
      <c r="R33" s="9"/>
      <c r="S33" s="9"/>
      <c r="T33" s="9"/>
      <c r="U33" s="9"/>
      <c r="V33" s="9"/>
      <c r="W33" s="9"/>
      <c r="X33" s="9"/>
      <c r="Y33" s="9"/>
      <c r="Z33" s="9"/>
      <c r="AA33" s="9"/>
      <c r="AB33" s="9"/>
      <c r="AC33" s="9"/>
      <c r="AD33" s="9"/>
      <c r="AE33" s="9"/>
      <c r="AF33" s="9"/>
      <c r="AG33" s="9"/>
      <c r="AH33" s="9"/>
      <c r="AI33" s="9"/>
      <c r="AJ33" s="9"/>
      <c r="AK33" s="9"/>
      <c r="AL33" s="9"/>
      <c r="AM33" s="9"/>
      <c r="AN33" s="9"/>
      <c r="AO33" s="9"/>
      <c r="AP33" s="9" t="s">
        <v>1253</v>
      </c>
      <c r="AQ33" s="9">
        <v>3.1</v>
      </c>
      <c r="AR33" s="9">
        <v>2.4</v>
      </c>
      <c r="AS33" s="9">
        <v>4.0999999999999996</v>
      </c>
      <c r="AT33" s="9"/>
      <c r="AU33" s="9"/>
      <c r="AV33" s="9"/>
      <c r="AW33" s="9"/>
      <c r="AX33" s="9"/>
      <c r="AY33" s="9"/>
      <c r="AZ33" s="9"/>
      <c r="BA33" s="9" t="s">
        <v>84</v>
      </c>
      <c r="BB33" s="9" t="s">
        <v>82</v>
      </c>
      <c r="BC33" s="9" t="s">
        <v>1253</v>
      </c>
      <c r="BD33" s="9">
        <v>3.1</v>
      </c>
      <c r="BE33" s="9">
        <v>2.4</v>
      </c>
      <c r="BF33" s="9">
        <v>4.0999999999999996</v>
      </c>
      <c r="BG33" s="35" t="s">
        <v>84</v>
      </c>
      <c r="BH33" s="35" t="s">
        <v>82</v>
      </c>
      <c r="BI33" s="36">
        <v>3.1</v>
      </c>
      <c r="BJ33" s="36">
        <v>2.4</v>
      </c>
      <c r="BK33" s="36">
        <v>4.0999999999999996</v>
      </c>
      <c r="BL33" s="9"/>
      <c r="BM33" s="9">
        <v>0.70000000000000018</v>
      </c>
      <c r="BN33" s="9">
        <v>0.99999999999999956</v>
      </c>
      <c r="BO33" s="9">
        <v>1.1314021114911006</v>
      </c>
      <c r="BP33" s="9">
        <v>0.87546873735389985</v>
      </c>
      <c r="BQ33" s="9">
        <v>1.410986973710262</v>
      </c>
    </row>
    <row r="34" spans="1:69" s="20" customFormat="1" ht="18" customHeight="1" x14ac:dyDescent="0.35">
      <c r="A34" s="9">
        <v>111</v>
      </c>
      <c r="B34" s="9">
        <v>2</v>
      </c>
      <c r="C34" s="9" t="s">
        <v>583</v>
      </c>
      <c r="D34" s="9" t="s">
        <v>1692</v>
      </c>
      <c r="E34" s="9" t="s">
        <v>1251</v>
      </c>
      <c r="F34" s="9" t="s">
        <v>882</v>
      </c>
      <c r="G34" s="9">
        <v>2023</v>
      </c>
      <c r="H34" s="9"/>
      <c r="I34" s="9" t="s">
        <v>1254</v>
      </c>
      <c r="J34" s="9" t="s">
        <v>1207</v>
      </c>
      <c r="K34" s="9" t="s">
        <v>1207</v>
      </c>
      <c r="L34" s="9"/>
      <c r="M34" s="9"/>
      <c r="N34" s="9"/>
      <c r="O34" s="9"/>
      <c r="P34" s="9"/>
      <c r="Q34" s="9">
        <v>1</v>
      </c>
      <c r="R34" s="9"/>
      <c r="S34" s="9"/>
      <c r="T34" s="9"/>
      <c r="U34" s="9"/>
      <c r="V34" s="9"/>
      <c r="W34" s="9"/>
      <c r="X34" s="9"/>
      <c r="Y34" s="9"/>
      <c r="Z34" s="9"/>
      <c r="AA34" s="9"/>
      <c r="AB34" s="9"/>
      <c r="AC34" s="9"/>
      <c r="AD34" s="9"/>
      <c r="AE34" s="9"/>
      <c r="AF34" s="9"/>
      <c r="AG34" s="9"/>
      <c r="AH34" s="9"/>
      <c r="AI34" s="9"/>
      <c r="AJ34" s="9"/>
      <c r="AK34" s="9"/>
      <c r="AL34" s="9"/>
      <c r="AM34" s="9"/>
      <c r="AN34" s="9"/>
      <c r="AO34" s="9"/>
      <c r="AP34" s="9" t="s">
        <v>1253</v>
      </c>
      <c r="AQ34" s="9">
        <v>2.1</v>
      </c>
      <c r="AR34" s="9">
        <v>1.7</v>
      </c>
      <c r="AS34" s="9">
        <v>2.6</v>
      </c>
      <c r="AT34" s="9"/>
      <c r="AU34" s="9"/>
      <c r="AV34" s="9"/>
      <c r="AW34" s="9"/>
      <c r="AX34" s="9"/>
      <c r="AY34" s="9"/>
      <c r="AZ34" s="9"/>
      <c r="BA34" s="9" t="s">
        <v>84</v>
      </c>
      <c r="BB34" s="9" t="s">
        <v>82</v>
      </c>
      <c r="BC34" s="9" t="s">
        <v>1253</v>
      </c>
      <c r="BD34" s="9">
        <v>2.1</v>
      </c>
      <c r="BE34" s="9">
        <v>1.7</v>
      </c>
      <c r="BF34" s="9">
        <v>2.6</v>
      </c>
      <c r="BG34" s="35" t="s">
        <v>84</v>
      </c>
      <c r="BH34" s="35" t="s">
        <v>82</v>
      </c>
      <c r="BI34" s="36">
        <v>2.1</v>
      </c>
      <c r="BJ34" s="36">
        <v>1.7</v>
      </c>
      <c r="BK34" s="36">
        <v>2.6</v>
      </c>
      <c r="BL34" s="9"/>
      <c r="BM34" s="9">
        <v>0.40000000000000013</v>
      </c>
      <c r="BN34" s="9">
        <v>0.5</v>
      </c>
      <c r="BO34" s="9">
        <v>0.74193734472937733</v>
      </c>
      <c r="BP34" s="9">
        <v>0.53062825106217038</v>
      </c>
      <c r="BQ34" s="9">
        <v>0.95551144502743635</v>
      </c>
    </row>
    <row r="35" spans="1:69" s="20" customFormat="1" ht="21" customHeight="1" x14ac:dyDescent="0.35">
      <c r="A35" s="9">
        <v>111</v>
      </c>
      <c r="B35" s="9">
        <v>3</v>
      </c>
      <c r="C35" s="9" t="s">
        <v>583</v>
      </c>
      <c r="D35" s="9" t="s">
        <v>1692</v>
      </c>
      <c r="E35" s="9" t="s">
        <v>1251</v>
      </c>
      <c r="F35" s="9" t="s">
        <v>882</v>
      </c>
      <c r="G35" s="9">
        <v>2023</v>
      </c>
      <c r="H35" s="9"/>
      <c r="I35" s="9" t="s">
        <v>1255</v>
      </c>
      <c r="J35" s="9" t="s">
        <v>1207</v>
      </c>
      <c r="K35" s="9" t="s">
        <v>1207</v>
      </c>
      <c r="L35" s="9"/>
      <c r="M35" s="9"/>
      <c r="N35" s="9"/>
      <c r="O35" s="9"/>
      <c r="P35" s="9"/>
      <c r="Q35" s="9">
        <v>1</v>
      </c>
      <c r="R35" s="9"/>
      <c r="S35" s="9"/>
      <c r="T35" s="9"/>
      <c r="U35" s="9"/>
      <c r="V35" s="9"/>
      <c r="W35" s="9"/>
      <c r="X35" s="9"/>
      <c r="Y35" s="9"/>
      <c r="Z35" s="9"/>
      <c r="AA35" s="9"/>
      <c r="AB35" s="9"/>
      <c r="AC35" s="9"/>
      <c r="AD35" s="9"/>
      <c r="AE35" s="9"/>
      <c r="AF35" s="9"/>
      <c r="AG35" s="9"/>
      <c r="AH35" s="9"/>
      <c r="AI35" s="9"/>
      <c r="AJ35" s="9"/>
      <c r="AK35" s="9"/>
      <c r="AL35" s="9"/>
      <c r="AM35" s="9"/>
      <c r="AN35" s="9"/>
      <c r="AO35" s="9"/>
      <c r="AP35" s="9" t="s">
        <v>1253</v>
      </c>
      <c r="AQ35" s="9">
        <v>0.9</v>
      </c>
      <c r="AR35" s="9">
        <v>0.63</v>
      </c>
      <c r="AS35" s="9">
        <v>1.2</v>
      </c>
      <c r="AT35" s="9"/>
      <c r="AU35" s="9"/>
      <c r="AV35" s="9"/>
      <c r="AW35" s="9"/>
      <c r="AX35" s="9"/>
      <c r="AY35" s="9"/>
      <c r="AZ35" s="9"/>
      <c r="BA35" s="9" t="s">
        <v>84</v>
      </c>
      <c r="BB35" s="9" t="s">
        <v>82</v>
      </c>
      <c r="BC35" s="9" t="s">
        <v>1253</v>
      </c>
      <c r="BD35" s="9">
        <v>0.9</v>
      </c>
      <c r="BE35" s="9">
        <v>0.63</v>
      </c>
      <c r="BF35" s="9">
        <v>1.2</v>
      </c>
      <c r="BG35" s="35" t="s">
        <v>84</v>
      </c>
      <c r="BH35" s="35" t="s">
        <v>82</v>
      </c>
      <c r="BI35" s="36">
        <v>0.9</v>
      </c>
      <c r="BJ35" s="36">
        <v>0.63</v>
      </c>
      <c r="BK35" s="36">
        <v>1.2</v>
      </c>
      <c r="BL35" s="9"/>
      <c r="BM35" s="9">
        <v>0.27</v>
      </c>
      <c r="BN35" s="9">
        <v>0.29999999999999993</v>
      </c>
      <c r="BO35" s="9">
        <v>-0.10536051565782628</v>
      </c>
      <c r="BP35" s="9">
        <v>-0.46203545959655867</v>
      </c>
      <c r="BQ35" s="9">
        <v>0.18232155679395459</v>
      </c>
    </row>
    <row r="36" spans="1:69" s="20" customFormat="1" ht="21" customHeight="1" x14ac:dyDescent="0.35">
      <c r="A36" s="9">
        <v>111</v>
      </c>
      <c r="B36" s="9">
        <v>4</v>
      </c>
      <c r="C36" s="9" t="s">
        <v>583</v>
      </c>
      <c r="D36" s="9" t="s">
        <v>1692</v>
      </c>
      <c r="E36" s="9" t="s">
        <v>1251</v>
      </c>
      <c r="F36" s="9" t="s">
        <v>882</v>
      </c>
      <c r="G36" s="9">
        <v>2023</v>
      </c>
      <c r="H36" s="9"/>
      <c r="I36" s="9" t="s">
        <v>1256</v>
      </c>
      <c r="J36" s="9" t="s">
        <v>1207</v>
      </c>
      <c r="K36" s="9" t="s">
        <v>1207</v>
      </c>
      <c r="L36" s="9"/>
      <c r="M36" s="9"/>
      <c r="N36" s="9"/>
      <c r="O36" s="9"/>
      <c r="P36" s="9"/>
      <c r="Q36" s="9">
        <v>1</v>
      </c>
      <c r="R36" s="9"/>
      <c r="S36" s="9"/>
      <c r="T36" s="9"/>
      <c r="U36" s="9"/>
      <c r="V36" s="9"/>
      <c r="W36" s="9"/>
      <c r="X36" s="9"/>
      <c r="Y36" s="9"/>
      <c r="Z36" s="9"/>
      <c r="AA36" s="9"/>
      <c r="AB36" s="9"/>
      <c r="AC36" s="9"/>
      <c r="AD36" s="9"/>
      <c r="AE36" s="9"/>
      <c r="AF36" s="9"/>
      <c r="AG36" s="9"/>
      <c r="AH36" s="9"/>
      <c r="AI36" s="9"/>
      <c r="AJ36" s="9"/>
      <c r="AK36" s="9"/>
      <c r="AL36" s="9"/>
      <c r="AM36" s="9"/>
      <c r="AN36" s="9"/>
      <c r="AO36" s="9"/>
      <c r="AP36" s="9" t="s">
        <v>1253</v>
      </c>
      <c r="AQ36" s="9">
        <v>2</v>
      </c>
      <c r="AR36" s="9">
        <v>1.7</v>
      </c>
      <c r="AS36" s="9">
        <v>2.4</v>
      </c>
      <c r="AT36" s="9"/>
      <c r="AU36" s="9"/>
      <c r="AV36" s="9"/>
      <c r="AW36" s="9"/>
      <c r="AX36" s="9"/>
      <c r="AY36" s="9"/>
      <c r="AZ36" s="9"/>
      <c r="BA36" s="9" t="s">
        <v>84</v>
      </c>
      <c r="BB36" s="9" t="s">
        <v>82</v>
      </c>
      <c r="BC36" s="9" t="s">
        <v>1253</v>
      </c>
      <c r="BD36" s="9">
        <v>2</v>
      </c>
      <c r="BE36" s="9">
        <v>1.7</v>
      </c>
      <c r="BF36" s="9">
        <v>2.4</v>
      </c>
      <c r="BG36" s="35" t="s">
        <v>84</v>
      </c>
      <c r="BH36" s="35" t="s">
        <v>82</v>
      </c>
      <c r="BI36" s="36">
        <v>2</v>
      </c>
      <c r="BJ36" s="36">
        <v>1.7</v>
      </c>
      <c r="BK36" s="36">
        <v>2.4</v>
      </c>
      <c r="BL36" s="9"/>
      <c r="BM36" s="9">
        <v>0.30000000000000004</v>
      </c>
      <c r="BN36" s="9">
        <v>0.39999999999999991</v>
      </c>
      <c r="BO36" s="9">
        <v>0.69314718055994529</v>
      </c>
      <c r="BP36" s="9">
        <v>0.53062825106217038</v>
      </c>
      <c r="BQ36" s="9">
        <v>0.87546873735389985</v>
      </c>
    </row>
    <row r="37" spans="1:69" s="20" customFormat="1" ht="21" customHeight="1" x14ac:dyDescent="0.35">
      <c r="A37" s="9">
        <v>111</v>
      </c>
      <c r="B37" s="9">
        <v>5</v>
      </c>
      <c r="C37" s="9" t="s">
        <v>583</v>
      </c>
      <c r="D37" s="9" t="s">
        <v>1692</v>
      </c>
      <c r="E37" s="9" t="s">
        <v>1251</v>
      </c>
      <c r="F37" s="9" t="s">
        <v>882</v>
      </c>
      <c r="G37" s="9">
        <v>2023</v>
      </c>
      <c r="H37" s="9"/>
      <c r="I37" s="9" t="s">
        <v>1257</v>
      </c>
      <c r="J37" s="9" t="s">
        <v>1207</v>
      </c>
      <c r="K37" s="9" t="s">
        <v>1207</v>
      </c>
      <c r="L37" s="9"/>
      <c r="M37" s="9"/>
      <c r="N37" s="9"/>
      <c r="O37" s="9"/>
      <c r="P37" s="9"/>
      <c r="Q37" s="9">
        <v>1</v>
      </c>
      <c r="R37" s="9"/>
      <c r="S37" s="9"/>
      <c r="T37" s="9"/>
      <c r="U37" s="9"/>
      <c r="V37" s="9"/>
      <c r="W37" s="9"/>
      <c r="X37" s="9"/>
      <c r="Y37" s="9"/>
      <c r="Z37" s="9"/>
      <c r="AA37" s="9"/>
      <c r="AB37" s="9"/>
      <c r="AC37" s="9"/>
      <c r="AD37" s="9"/>
      <c r="AE37" s="9"/>
      <c r="AF37" s="9"/>
      <c r="AG37" s="9"/>
      <c r="AH37" s="9"/>
      <c r="AI37" s="9"/>
      <c r="AJ37" s="9"/>
      <c r="AK37" s="9"/>
      <c r="AL37" s="9"/>
      <c r="AM37" s="9"/>
      <c r="AN37" s="9"/>
      <c r="AO37" s="9"/>
      <c r="AP37" s="9" t="s">
        <v>1253</v>
      </c>
      <c r="AQ37" s="9">
        <v>1.7</v>
      </c>
      <c r="AR37" s="9">
        <v>1.5</v>
      </c>
      <c r="AS37" s="9">
        <v>1.8</v>
      </c>
      <c r="AT37" s="9"/>
      <c r="AU37" s="9"/>
      <c r="AV37" s="9"/>
      <c r="AW37" s="9"/>
      <c r="AX37" s="9"/>
      <c r="AY37" s="9"/>
      <c r="AZ37" s="9"/>
      <c r="BA37" s="9" t="s">
        <v>84</v>
      </c>
      <c r="BB37" s="9" t="s">
        <v>82</v>
      </c>
      <c r="BC37" s="9" t="s">
        <v>1253</v>
      </c>
      <c r="BD37" s="9">
        <v>1.7</v>
      </c>
      <c r="BE37" s="9">
        <v>1.5</v>
      </c>
      <c r="BF37" s="9">
        <v>1.8</v>
      </c>
      <c r="BG37" s="35" t="s">
        <v>84</v>
      </c>
      <c r="BH37" s="35" t="s">
        <v>82</v>
      </c>
      <c r="BI37" s="36">
        <v>1.7</v>
      </c>
      <c r="BJ37" s="36">
        <v>1.5</v>
      </c>
      <c r="BK37" s="36">
        <v>1.8</v>
      </c>
      <c r="BL37" s="9"/>
      <c r="BM37" s="9">
        <v>0.19999999999999996</v>
      </c>
      <c r="BN37" s="9">
        <v>0.10000000000000009</v>
      </c>
      <c r="BO37" s="9">
        <v>0.53062825106217038</v>
      </c>
      <c r="BP37" s="9">
        <v>0.40546510810816438</v>
      </c>
      <c r="BQ37" s="9">
        <v>0.58778666490211906</v>
      </c>
    </row>
    <row r="38" spans="1:69" s="20" customFormat="1" ht="21" customHeight="1" x14ac:dyDescent="0.35">
      <c r="A38" s="9">
        <v>111</v>
      </c>
      <c r="B38" s="9">
        <v>6</v>
      </c>
      <c r="C38" s="9" t="s">
        <v>583</v>
      </c>
      <c r="D38" s="9" t="s">
        <v>1692</v>
      </c>
      <c r="E38" s="9" t="s">
        <v>1251</v>
      </c>
      <c r="F38" s="9" t="s">
        <v>882</v>
      </c>
      <c r="G38" s="9">
        <v>2023</v>
      </c>
      <c r="H38" s="9"/>
      <c r="I38" s="9" t="s">
        <v>1258</v>
      </c>
      <c r="J38" s="9" t="s">
        <v>1207</v>
      </c>
      <c r="K38" s="9" t="s">
        <v>1207</v>
      </c>
      <c r="L38" s="9"/>
      <c r="M38" s="9"/>
      <c r="N38" s="9"/>
      <c r="O38" s="9"/>
      <c r="P38" s="9"/>
      <c r="Q38" s="9">
        <v>1</v>
      </c>
      <c r="R38" s="9"/>
      <c r="S38" s="9"/>
      <c r="T38" s="9"/>
      <c r="U38" s="9"/>
      <c r="V38" s="9"/>
      <c r="W38" s="9"/>
      <c r="X38" s="9"/>
      <c r="Y38" s="9"/>
      <c r="Z38" s="9"/>
      <c r="AA38" s="9"/>
      <c r="AB38" s="9"/>
      <c r="AC38" s="9"/>
      <c r="AD38" s="9"/>
      <c r="AE38" s="9"/>
      <c r="AF38" s="9"/>
      <c r="AG38" s="9"/>
      <c r="AH38" s="9"/>
      <c r="AI38" s="9"/>
      <c r="AJ38" s="9"/>
      <c r="AK38" s="9"/>
      <c r="AL38" s="9"/>
      <c r="AM38" s="9"/>
      <c r="AN38" s="9"/>
      <c r="AO38" s="9"/>
      <c r="AP38" s="9" t="s">
        <v>1253</v>
      </c>
      <c r="AQ38" s="9">
        <v>1.2</v>
      </c>
      <c r="AR38" s="9">
        <v>1.1000000000000001</v>
      </c>
      <c r="AS38" s="9">
        <v>1.3</v>
      </c>
      <c r="AT38" s="9"/>
      <c r="AU38" s="9"/>
      <c r="AV38" s="9"/>
      <c r="AW38" s="9"/>
      <c r="AX38" s="9"/>
      <c r="AY38" s="9"/>
      <c r="AZ38" s="9"/>
      <c r="BA38" s="9" t="s">
        <v>84</v>
      </c>
      <c r="BB38" s="9" t="s">
        <v>82</v>
      </c>
      <c r="BC38" s="9" t="s">
        <v>1253</v>
      </c>
      <c r="BD38" s="9">
        <v>1.2</v>
      </c>
      <c r="BE38" s="9">
        <v>1.1000000000000001</v>
      </c>
      <c r="BF38" s="9">
        <v>1.3</v>
      </c>
      <c r="BG38" s="35" t="s">
        <v>84</v>
      </c>
      <c r="BH38" s="35" t="s">
        <v>82</v>
      </c>
      <c r="BI38" s="36">
        <v>1.2</v>
      </c>
      <c r="BJ38" s="36">
        <v>1.1000000000000001</v>
      </c>
      <c r="BK38" s="36">
        <v>1.3</v>
      </c>
      <c r="BL38" s="9"/>
      <c r="BM38" s="9">
        <v>9.9999999999999867E-2</v>
      </c>
      <c r="BN38" s="9">
        <v>0.10000000000000009</v>
      </c>
      <c r="BO38" s="9">
        <v>0.18232155679395459</v>
      </c>
      <c r="BP38" s="9">
        <v>9.5310179804324935E-2</v>
      </c>
      <c r="BQ38" s="9">
        <v>0.26236426446749106</v>
      </c>
    </row>
    <row r="39" spans="1:69" s="20" customFormat="1" ht="21" customHeight="1" x14ac:dyDescent="0.35">
      <c r="A39" s="9">
        <v>111</v>
      </c>
      <c r="B39" s="9">
        <v>7</v>
      </c>
      <c r="C39" s="9" t="s">
        <v>583</v>
      </c>
      <c r="D39" s="9" t="s">
        <v>1692</v>
      </c>
      <c r="E39" s="9" t="s">
        <v>1251</v>
      </c>
      <c r="F39" s="9" t="s">
        <v>882</v>
      </c>
      <c r="G39" s="9">
        <v>2023</v>
      </c>
      <c r="H39" s="9"/>
      <c r="I39" s="9" t="s">
        <v>1259</v>
      </c>
      <c r="J39" s="9" t="s">
        <v>1207</v>
      </c>
      <c r="K39" s="9" t="s">
        <v>1207</v>
      </c>
      <c r="L39" s="9"/>
      <c r="M39" s="9"/>
      <c r="N39" s="9"/>
      <c r="O39" s="9"/>
      <c r="P39" s="9"/>
      <c r="Q39" s="9">
        <v>1</v>
      </c>
      <c r="R39" s="9"/>
      <c r="S39" s="9"/>
      <c r="T39" s="9"/>
      <c r="U39" s="9"/>
      <c r="V39" s="9"/>
      <c r="W39" s="9"/>
      <c r="X39" s="9"/>
      <c r="Y39" s="9"/>
      <c r="Z39" s="9"/>
      <c r="AA39" s="9"/>
      <c r="AB39" s="9"/>
      <c r="AC39" s="9"/>
      <c r="AD39" s="9"/>
      <c r="AE39" s="9"/>
      <c r="AF39" s="9"/>
      <c r="AG39" s="9"/>
      <c r="AH39" s="9"/>
      <c r="AI39" s="9"/>
      <c r="AJ39" s="9"/>
      <c r="AK39" s="9"/>
      <c r="AL39" s="9"/>
      <c r="AM39" s="9"/>
      <c r="AN39" s="9"/>
      <c r="AO39" s="9"/>
      <c r="AP39" s="9" t="s">
        <v>1253</v>
      </c>
      <c r="AQ39" s="9">
        <v>1</v>
      </c>
      <c r="AR39" s="9">
        <v>0.5</v>
      </c>
      <c r="AS39" s="9">
        <v>2.2000000000000002</v>
      </c>
      <c r="AT39" s="9"/>
      <c r="AU39" s="9"/>
      <c r="AV39" s="9"/>
      <c r="AW39" s="9"/>
      <c r="AX39" s="9"/>
      <c r="AY39" s="9"/>
      <c r="AZ39" s="9"/>
      <c r="BA39" s="9" t="s">
        <v>84</v>
      </c>
      <c r="BB39" s="9" t="s">
        <v>82</v>
      </c>
      <c r="BC39" s="9" t="s">
        <v>1253</v>
      </c>
      <c r="BD39" s="9">
        <v>1</v>
      </c>
      <c r="BE39" s="9">
        <v>0.5</v>
      </c>
      <c r="BF39" s="9">
        <v>2.2000000000000002</v>
      </c>
      <c r="BG39" s="35" t="s">
        <v>84</v>
      </c>
      <c r="BH39" s="35" t="s">
        <v>82</v>
      </c>
      <c r="BI39" s="36">
        <v>1</v>
      </c>
      <c r="BJ39" s="36">
        <v>0.5</v>
      </c>
      <c r="BK39" s="36">
        <v>2.2000000000000002</v>
      </c>
      <c r="BL39" s="9"/>
      <c r="BM39" s="9">
        <v>0.5</v>
      </c>
      <c r="BN39" s="9">
        <v>1.2000000000000002</v>
      </c>
      <c r="BO39" s="9">
        <v>0</v>
      </c>
      <c r="BP39" s="9">
        <v>-0.69314718055994529</v>
      </c>
      <c r="BQ39" s="9">
        <v>0.78845736036427028</v>
      </c>
    </row>
    <row r="40" spans="1:69" s="20" customFormat="1" ht="21" customHeight="1" x14ac:dyDescent="0.35">
      <c r="A40" s="9">
        <v>113</v>
      </c>
      <c r="B40" s="9">
        <v>1</v>
      </c>
      <c r="C40" s="9" t="s">
        <v>1260</v>
      </c>
      <c r="D40" s="9" t="s">
        <v>1693</v>
      </c>
      <c r="E40" s="9" t="s">
        <v>1261</v>
      </c>
      <c r="F40" s="9" t="s">
        <v>882</v>
      </c>
      <c r="G40" s="9">
        <v>2023</v>
      </c>
      <c r="H40" s="9"/>
      <c r="I40" s="9" t="s">
        <v>1263</v>
      </c>
      <c r="J40" s="9" t="s">
        <v>1207</v>
      </c>
      <c r="K40" s="9" t="s">
        <v>1207</v>
      </c>
      <c r="L40" s="9"/>
      <c r="M40" s="9"/>
      <c r="N40" s="9"/>
      <c r="O40" s="9"/>
      <c r="P40" s="9"/>
      <c r="Q40" s="9"/>
      <c r="R40" s="9">
        <v>1</v>
      </c>
      <c r="S40" s="9"/>
      <c r="T40" s="9"/>
      <c r="U40" s="9"/>
      <c r="V40" s="9"/>
      <c r="W40" s="9"/>
      <c r="X40" s="9" t="s">
        <v>178</v>
      </c>
      <c r="Y40" s="9">
        <v>8.6999999999999993</v>
      </c>
      <c r="Z40" s="9">
        <v>2.2999999999999998</v>
      </c>
      <c r="AA40" s="9">
        <v>33.200000000000003</v>
      </c>
      <c r="AB40" s="9"/>
      <c r="AC40" s="9"/>
      <c r="AD40" s="9"/>
      <c r="AE40" s="9"/>
      <c r="AF40" s="9"/>
      <c r="AG40" s="9"/>
      <c r="AH40" s="9"/>
      <c r="AI40" s="9"/>
      <c r="AJ40" s="9"/>
      <c r="AK40" s="9"/>
      <c r="AL40" s="9"/>
      <c r="AM40" s="9"/>
      <c r="AN40" s="9"/>
      <c r="AO40" s="9"/>
      <c r="AP40" s="9" t="s">
        <v>178</v>
      </c>
      <c r="AQ40" s="9">
        <v>8.6999999999999993</v>
      </c>
      <c r="AR40" s="9">
        <v>2.2999999999999998</v>
      </c>
      <c r="AS40" s="9">
        <v>33.200000000000003</v>
      </c>
      <c r="AT40" s="9"/>
      <c r="AU40" s="9"/>
      <c r="AV40" s="9"/>
      <c r="AW40" s="9"/>
      <c r="AX40" s="9"/>
      <c r="AY40" s="9"/>
      <c r="AZ40" s="9"/>
      <c r="BA40" s="9" t="s">
        <v>867</v>
      </c>
      <c r="BB40" s="9" t="s">
        <v>82</v>
      </c>
      <c r="BC40" s="9" t="s">
        <v>178</v>
      </c>
      <c r="BD40" s="9">
        <v>8.6999999999999993</v>
      </c>
      <c r="BE40" s="9">
        <v>2.2999999999999998</v>
      </c>
      <c r="BF40" s="9">
        <v>33.200000000000003</v>
      </c>
      <c r="BG40" s="35" t="s">
        <v>867</v>
      </c>
      <c r="BH40" s="35" t="s">
        <v>82</v>
      </c>
      <c r="BI40" s="36">
        <v>8.6999999999999993</v>
      </c>
      <c r="BJ40" s="36">
        <v>2.2999999999999998</v>
      </c>
      <c r="BK40" s="36">
        <v>33.200000000000003</v>
      </c>
      <c r="BL40" s="9"/>
      <c r="BM40" s="9">
        <v>6.3999999999999995</v>
      </c>
      <c r="BN40" s="9">
        <v>24.500000000000004</v>
      </c>
      <c r="BO40" s="9">
        <v>2.1633230256605378</v>
      </c>
      <c r="BP40" s="9">
        <v>0.83290912293510388</v>
      </c>
      <c r="BQ40" s="9">
        <v>3.5025498759224432</v>
      </c>
    </row>
    <row r="41" spans="1:69" s="20" customFormat="1" ht="21" customHeight="1" x14ac:dyDescent="0.35">
      <c r="A41" s="9">
        <v>113</v>
      </c>
      <c r="B41" s="9">
        <v>2</v>
      </c>
      <c r="C41" s="9" t="s">
        <v>1260</v>
      </c>
      <c r="D41" s="9" t="s">
        <v>1693</v>
      </c>
      <c r="E41" s="9" t="s">
        <v>1261</v>
      </c>
      <c r="F41" s="9" t="s">
        <v>882</v>
      </c>
      <c r="G41" s="9">
        <v>2023</v>
      </c>
      <c r="H41" s="9"/>
      <c r="I41" s="9" t="s">
        <v>1264</v>
      </c>
      <c r="J41" s="9" t="s">
        <v>1207</v>
      </c>
      <c r="K41" s="9" t="s">
        <v>1207</v>
      </c>
      <c r="L41" s="9"/>
      <c r="M41" s="9"/>
      <c r="N41" s="9"/>
      <c r="O41" s="9"/>
      <c r="P41" s="9"/>
      <c r="Q41" s="9"/>
      <c r="R41" s="9">
        <v>1</v>
      </c>
      <c r="S41" s="9"/>
      <c r="T41" s="9"/>
      <c r="U41" s="9"/>
      <c r="V41" s="9"/>
      <c r="W41" s="9"/>
      <c r="X41" s="9" t="s">
        <v>178</v>
      </c>
      <c r="Y41" s="9">
        <v>20.100000000000001</v>
      </c>
      <c r="Z41" s="9">
        <v>9.6999999999999993</v>
      </c>
      <c r="AA41" s="9">
        <v>41.9</v>
      </c>
      <c r="AB41" s="9"/>
      <c r="AC41" s="9"/>
      <c r="AD41" s="9"/>
      <c r="AE41" s="9"/>
      <c r="AF41" s="9"/>
      <c r="AG41" s="9"/>
      <c r="AH41" s="9"/>
      <c r="AI41" s="9"/>
      <c r="AJ41" s="9"/>
      <c r="AK41" s="9"/>
      <c r="AL41" s="9"/>
      <c r="AM41" s="9"/>
      <c r="AN41" s="9"/>
      <c r="AO41" s="9"/>
      <c r="AP41" s="9" t="s">
        <v>178</v>
      </c>
      <c r="AQ41" s="9">
        <v>20.100000000000001</v>
      </c>
      <c r="AR41" s="9">
        <v>9.6999999999999993</v>
      </c>
      <c r="AS41" s="9">
        <v>41.9</v>
      </c>
      <c r="AT41" s="9"/>
      <c r="AU41" s="9"/>
      <c r="AV41" s="9"/>
      <c r="AW41" s="9"/>
      <c r="AX41" s="9"/>
      <c r="AY41" s="9"/>
      <c r="AZ41" s="9"/>
      <c r="BA41" s="9" t="s">
        <v>867</v>
      </c>
      <c r="BB41" s="9" t="s">
        <v>82</v>
      </c>
      <c r="BC41" s="9" t="s">
        <v>178</v>
      </c>
      <c r="BD41" s="9">
        <v>20.100000000000001</v>
      </c>
      <c r="BE41" s="9">
        <v>9.6999999999999993</v>
      </c>
      <c r="BF41" s="9">
        <v>41.9</v>
      </c>
      <c r="BG41" s="35" t="s">
        <v>867</v>
      </c>
      <c r="BH41" s="35" t="s">
        <v>82</v>
      </c>
      <c r="BI41" s="36">
        <v>20.100000000000001</v>
      </c>
      <c r="BJ41" s="36">
        <v>9.6999999999999993</v>
      </c>
      <c r="BK41" s="36">
        <v>41.9</v>
      </c>
      <c r="BL41" s="9"/>
      <c r="BM41" s="9">
        <v>10.400000000000002</v>
      </c>
      <c r="BN41" s="9">
        <v>21.799999999999997</v>
      </c>
      <c r="BO41" s="9">
        <v>3.0007198150650303</v>
      </c>
      <c r="BP41" s="9">
        <v>2.2721258855093369</v>
      </c>
      <c r="BQ41" s="9">
        <v>3.735285826928092</v>
      </c>
    </row>
    <row r="42" spans="1:69" s="20" customFormat="1" ht="21" customHeight="1" x14ac:dyDescent="0.35">
      <c r="A42" s="9">
        <v>39</v>
      </c>
      <c r="B42" s="9">
        <v>3</v>
      </c>
      <c r="C42" s="9" t="s">
        <v>378</v>
      </c>
      <c r="D42" s="9" t="s">
        <v>1658</v>
      </c>
      <c r="E42" s="9" t="s">
        <v>379</v>
      </c>
      <c r="F42" s="9" t="s">
        <v>882</v>
      </c>
      <c r="G42" s="9">
        <v>2000</v>
      </c>
      <c r="H42" s="9" t="s">
        <v>912</v>
      </c>
      <c r="I42" s="9" t="s">
        <v>1265</v>
      </c>
      <c r="J42" s="9" t="s">
        <v>1266</v>
      </c>
      <c r="K42" s="9" t="s">
        <v>1266</v>
      </c>
      <c r="L42" s="9"/>
      <c r="M42" s="9"/>
      <c r="N42" s="9"/>
      <c r="O42" s="9"/>
      <c r="P42" s="9"/>
      <c r="Q42" s="9"/>
      <c r="R42" s="9"/>
      <c r="S42" s="9">
        <v>1</v>
      </c>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v>2.9</v>
      </c>
      <c r="AU42" s="9">
        <v>0.4</v>
      </c>
      <c r="AV42" s="9">
        <v>22.8</v>
      </c>
      <c r="AW42" s="9"/>
      <c r="AX42" s="9"/>
      <c r="AY42" s="9"/>
      <c r="AZ42" s="9"/>
      <c r="BA42" s="9" t="s">
        <v>575</v>
      </c>
      <c r="BB42" s="9" t="s">
        <v>82</v>
      </c>
      <c r="BC42" s="9"/>
      <c r="BD42" s="9">
        <v>2.9</v>
      </c>
      <c r="BE42" s="9">
        <v>0.4</v>
      </c>
      <c r="BF42" s="9">
        <v>22.8</v>
      </c>
      <c r="BG42" s="35" t="s">
        <v>575</v>
      </c>
      <c r="BH42" s="35"/>
      <c r="BI42" s="36">
        <v>2.9</v>
      </c>
      <c r="BJ42" s="36">
        <v>0.4</v>
      </c>
      <c r="BK42" s="36">
        <v>22.8</v>
      </c>
      <c r="BL42" s="9"/>
      <c r="BM42" s="9">
        <v>2.5</v>
      </c>
      <c r="BN42" s="9">
        <v>19.900000000000002</v>
      </c>
      <c r="BO42" s="9">
        <v>1.0647107369924282</v>
      </c>
      <c r="BP42" s="9">
        <v>-0.916290731874155</v>
      </c>
      <c r="BQ42" s="9">
        <v>3.1267605359603952</v>
      </c>
    </row>
    <row r="43" spans="1:69" s="20" customFormat="1" ht="21" customHeight="1" x14ac:dyDescent="0.35">
      <c r="A43" s="9">
        <v>39</v>
      </c>
      <c r="B43" s="9">
        <v>4</v>
      </c>
      <c r="C43" s="9" t="s">
        <v>378</v>
      </c>
      <c r="D43" s="9" t="s">
        <v>1658</v>
      </c>
      <c r="E43" s="9" t="s">
        <v>379</v>
      </c>
      <c r="F43" s="9" t="s">
        <v>882</v>
      </c>
      <c r="G43" s="9">
        <v>2000</v>
      </c>
      <c r="H43" s="9" t="s">
        <v>912</v>
      </c>
      <c r="I43" s="9" t="s">
        <v>1267</v>
      </c>
      <c r="J43" s="9" t="s">
        <v>1266</v>
      </c>
      <c r="K43" s="9" t="s">
        <v>1266</v>
      </c>
      <c r="L43" s="9"/>
      <c r="M43" s="9"/>
      <c r="N43" s="9"/>
      <c r="O43" s="9"/>
      <c r="P43" s="9"/>
      <c r="Q43" s="9"/>
      <c r="R43" s="9"/>
      <c r="S43" s="9">
        <v>1</v>
      </c>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v>4.9000000000000004</v>
      </c>
      <c r="AU43" s="9">
        <v>2</v>
      </c>
      <c r="AV43" s="9">
        <v>12.3</v>
      </c>
      <c r="AW43" s="9"/>
      <c r="AX43" s="9"/>
      <c r="AY43" s="9"/>
      <c r="AZ43" s="9"/>
      <c r="BA43" s="9" t="s">
        <v>575</v>
      </c>
      <c r="BB43" s="9" t="s">
        <v>82</v>
      </c>
      <c r="BC43" s="9"/>
      <c r="BD43" s="9">
        <v>4.9000000000000004</v>
      </c>
      <c r="BE43" s="9">
        <v>2</v>
      </c>
      <c r="BF43" s="9">
        <v>12.3</v>
      </c>
      <c r="BG43" s="35" t="s">
        <v>575</v>
      </c>
      <c r="BH43" s="35"/>
      <c r="BI43" s="36">
        <v>4.9000000000000004</v>
      </c>
      <c r="BJ43" s="36">
        <v>2</v>
      </c>
      <c r="BK43" s="36">
        <v>12.3</v>
      </c>
      <c r="BL43" s="9"/>
      <c r="BM43" s="9">
        <v>2.9000000000000004</v>
      </c>
      <c r="BN43" s="9">
        <v>7.4</v>
      </c>
      <c r="BO43" s="9">
        <v>1.589235205116581</v>
      </c>
      <c r="BP43" s="9">
        <v>0.69314718055994529</v>
      </c>
      <c r="BQ43" s="9">
        <v>2.5095992623783721</v>
      </c>
    </row>
    <row r="44" spans="1:69" s="20" customFormat="1" ht="21" customHeight="1" x14ac:dyDescent="0.35">
      <c r="A44" s="9">
        <v>62</v>
      </c>
      <c r="B44" s="9">
        <v>3</v>
      </c>
      <c r="C44" s="9" t="s">
        <v>1221</v>
      </c>
      <c r="D44" s="9" t="s">
        <v>1678</v>
      </c>
      <c r="E44" s="9" t="s">
        <v>1222</v>
      </c>
      <c r="F44" s="9" t="s">
        <v>882</v>
      </c>
      <c r="G44" s="9">
        <v>2020</v>
      </c>
      <c r="H44" s="9" t="s">
        <v>1232</v>
      </c>
      <c r="I44" s="9" t="s">
        <v>1268</v>
      </c>
      <c r="J44" s="9" t="s">
        <v>1266</v>
      </c>
      <c r="K44" s="9" t="s">
        <v>1266</v>
      </c>
      <c r="L44" s="9"/>
      <c r="M44" s="9"/>
      <c r="N44" s="9"/>
      <c r="O44" s="9">
        <v>1</v>
      </c>
      <c r="P44" s="9"/>
      <c r="Q44" s="9"/>
      <c r="R44" s="9"/>
      <c r="S44" s="9"/>
      <c r="T44" s="9"/>
      <c r="U44" s="9"/>
      <c r="V44" s="9"/>
      <c r="W44" s="9"/>
      <c r="X44" s="9"/>
      <c r="Y44" s="9"/>
      <c r="Z44" s="9"/>
      <c r="AA44" s="9"/>
      <c r="AB44" s="9"/>
      <c r="AC44" s="9"/>
      <c r="AD44" s="9"/>
      <c r="AE44" s="9"/>
      <c r="AF44" s="9"/>
      <c r="AG44" s="9"/>
      <c r="AH44" s="9"/>
      <c r="AI44" s="9" t="s">
        <v>178</v>
      </c>
      <c r="AJ44" s="9">
        <v>1.49</v>
      </c>
      <c r="AK44" s="9">
        <v>0.9</v>
      </c>
      <c r="AL44" s="9">
        <v>2.4500000000000002</v>
      </c>
      <c r="AM44" s="9"/>
      <c r="AN44" s="9"/>
      <c r="AO44" s="9"/>
      <c r="AP44" s="9"/>
      <c r="AQ44" s="9"/>
      <c r="AR44" s="9"/>
      <c r="AS44" s="9"/>
      <c r="AT44" s="9"/>
      <c r="AU44" s="9"/>
      <c r="AV44" s="9"/>
      <c r="AW44" s="9"/>
      <c r="AX44" s="9"/>
      <c r="AY44" s="9"/>
      <c r="AZ44" s="9"/>
      <c r="BA44" s="9" t="s">
        <v>81</v>
      </c>
      <c r="BB44" s="9" t="s">
        <v>82</v>
      </c>
      <c r="BC44" s="9" t="s">
        <v>178</v>
      </c>
      <c r="BD44" s="9">
        <v>1.49</v>
      </c>
      <c r="BE44" s="9">
        <v>0.9</v>
      </c>
      <c r="BF44" s="9">
        <v>2.4500000000000002</v>
      </c>
      <c r="BG44" s="35" t="s">
        <v>84</v>
      </c>
      <c r="BH44" s="35" t="s">
        <v>1269</v>
      </c>
      <c r="BI44" s="36">
        <v>1.31772385473985</v>
      </c>
      <c r="BJ44" s="36">
        <v>0.92958129259268363</v>
      </c>
      <c r="BK44" s="36">
        <v>1.8504864862783146</v>
      </c>
      <c r="BL44" s="9"/>
      <c r="BM44" s="9">
        <v>0.38814256214716636</v>
      </c>
      <c r="BN44" s="9">
        <v>0.53276263153846459</v>
      </c>
      <c r="BO44" s="9">
        <v>0.27590589572147717</v>
      </c>
      <c r="BP44" s="9">
        <v>-7.302101723426889E-2</v>
      </c>
      <c r="BQ44" s="9">
        <v>0.61544857007669762</v>
      </c>
    </row>
    <row r="45" spans="1:69" s="20" customFormat="1" ht="21" customHeight="1" x14ac:dyDescent="0.35">
      <c r="A45" s="20">
        <v>20</v>
      </c>
      <c r="B45" s="20">
        <v>1</v>
      </c>
      <c r="C45" s="20" t="s">
        <v>570</v>
      </c>
      <c r="D45" s="20" t="str">
        <f t="shared" ref="D45:D81" si="0">CONCATENATE(C45," ","(",G45,")")</f>
        <v>Chang et al (2022)</v>
      </c>
      <c r="E45" s="20" t="s">
        <v>1155</v>
      </c>
      <c r="F45" s="20" t="s">
        <v>882</v>
      </c>
      <c r="G45" s="20">
        <v>2022</v>
      </c>
      <c r="H45" s="20" t="s">
        <v>1169</v>
      </c>
      <c r="I45" s="20" t="s">
        <v>225</v>
      </c>
      <c r="J45" s="20" t="s">
        <v>225</v>
      </c>
      <c r="K45" s="20" t="s">
        <v>1703</v>
      </c>
      <c r="T45" s="20">
        <v>1</v>
      </c>
      <c r="AW45" s="20" t="s">
        <v>276</v>
      </c>
      <c r="AX45" s="20">
        <v>1.3</v>
      </c>
      <c r="AY45" s="20">
        <v>1.1000000000000001</v>
      </c>
      <c r="AZ45" s="20">
        <v>1.5</v>
      </c>
      <c r="BA45" s="20" t="s">
        <v>158</v>
      </c>
      <c r="BB45" s="20" t="s">
        <v>82</v>
      </c>
      <c r="BC45" s="20" t="s">
        <v>276</v>
      </c>
      <c r="BD45" s="20">
        <v>1.3</v>
      </c>
      <c r="BE45" s="20">
        <v>1.1000000000000001</v>
      </c>
      <c r="BF45" s="20">
        <v>1.5</v>
      </c>
      <c r="BG45" s="21" t="s">
        <v>158</v>
      </c>
      <c r="BH45" s="21"/>
      <c r="BI45" s="22">
        <v>1.3</v>
      </c>
      <c r="BJ45" s="22">
        <v>1.1000000000000001</v>
      </c>
      <c r="BK45" s="22">
        <v>1.5</v>
      </c>
      <c r="BM45" s="23">
        <f t="shared" ref="BM45:BM81" si="1">BI45-BJ45</f>
        <v>0.19999999999999996</v>
      </c>
      <c r="BN45" s="20">
        <f t="shared" ref="BN45:BN81" si="2">BK45-BI45</f>
        <v>0.19999999999999996</v>
      </c>
      <c r="BO45" s="20">
        <f t="shared" ref="BO45:BO81" si="3">LN(BI45)</f>
        <v>0.26236426446749106</v>
      </c>
      <c r="BP45" s="20">
        <f t="shared" ref="BP45:BP81" si="4">LN(BJ45)</f>
        <v>9.5310179804324935E-2</v>
      </c>
      <c r="BQ45" s="20">
        <f t="shared" ref="BQ45:BQ81" si="5">LN(BK45)</f>
        <v>0.40546510810816438</v>
      </c>
    </row>
    <row r="46" spans="1:69" s="20" customFormat="1" ht="21" customHeight="1" x14ac:dyDescent="0.35">
      <c r="A46" s="20">
        <v>76</v>
      </c>
      <c r="B46" s="20">
        <v>1</v>
      </c>
      <c r="C46" s="20" t="s">
        <v>452</v>
      </c>
      <c r="D46" s="20" t="str">
        <f t="shared" si="0"/>
        <v>Richard et al (2021)</v>
      </c>
      <c r="E46" s="20" t="s">
        <v>1170</v>
      </c>
      <c r="F46" s="20" t="s">
        <v>882</v>
      </c>
      <c r="G46" s="20">
        <v>2021</v>
      </c>
      <c r="H46" s="20" t="s">
        <v>225</v>
      </c>
      <c r="I46" s="20" t="s">
        <v>225</v>
      </c>
      <c r="J46" s="20" t="s">
        <v>225</v>
      </c>
      <c r="K46" s="20" t="s">
        <v>1703</v>
      </c>
      <c r="O46" s="20">
        <v>1</v>
      </c>
      <c r="AI46" s="24" t="s">
        <v>1182</v>
      </c>
      <c r="AJ46" s="20">
        <v>5.73</v>
      </c>
      <c r="AK46" s="20">
        <v>3.01</v>
      </c>
      <c r="AL46" s="20">
        <v>10.91</v>
      </c>
      <c r="BA46" s="20" t="s">
        <v>81</v>
      </c>
      <c r="BB46" s="20" t="s">
        <v>82</v>
      </c>
      <c r="BC46" s="20" t="s">
        <v>1182</v>
      </c>
      <c r="BD46" s="23">
        <v>5.73</v>
      </c>
      <c r="BE46" s="23">
        <v>3.01</v>
      </c>
      <c r="BF46" s="23">
        <v>10.91</v>
      </c>
      <c r="BG46" s="21" t="s">
        <v>84</v>
      </c>
      <c r="BH46" s="21" t="s">
        <v>1183</v>
      </c>
      <c r="BI46" s="25">
        <f>(1-0.5^(SQRT(BD46)))/(1-0.5^(SQRT(1/BD46)))</f>
        <v>3.2206580457052878</v>
      </c>
      <c r="BJ46" s="25">
        <f>(1-0.5^(SQRT(BE46)))/(1-0.5^(SQRT(1/BE46)))</f>
        <v>2.1240485752149194</v>
      </c>
      <c r="BK46" s="25">
        <f>(1-0.5^(SQRT(BF46)))/(1-0.5^(SQRT(1/BF46)))</f>
        <v>4.7474985801605367</v>
      </c>
      <c r="BM46" s="23">
        <f t="shared" si="1"/>
        <v>1.0966094704903684</v>
      </c>
      <c r="BN46" s="20">
        <f t="shared" si="2"/>
        <v>1.5268405344552489</v>
      </c>
      <c r="BO46" s="20">
        <f t="shared" si="3"/>
        <v>1.1695857006975194</v>
      </c>
      <c r="BP46" s="20">
        <f t="shared" si="4"/>
        <v>0.75332397280505869</v>
      </c>
      <c r="BQ46" s="20">
        <f t="shared" si="5"/>
        <v>1.5576178646332821</v>
      </c>
    </row>
    <row r="47" spans="1:69" s="20" customFormat="1" ht="21" customHeight="1" x14ac:dyDescent="0.35">
      <c r="A47" s="20">
        <v>97</v>
      </c>
      <c r="B47" s="20">
        <v>1</v>
      </c>
      <c r="C47" s="20" t="s">
        <v>1184</v>
      </c>
      <c r="D47" s="20" t="str">
        <f t="shared" si="0"/>
        <v>Wang et al (2020)</v>
      </c>
      <c r="E47" s="20" t="s">
        <v>1185</v>
      </c>
      <c r="F47" s="20" t="s">
        <v>882</v>
      </c>
      <c r="G47" s="20">
        <v>2020</v>
      </c>
      <c r="H47" s="20" t="s">
        <v>1169</v>
      </c>
      <c r="I47" s="20" t="s">
        <v>1169</v>
      </c>
      <c r="J47" s="20" t="s">
        <v>225</v>
      </c>
      <c r="K47" s="20" t="s">
        <v>1703</v>
      </c>
      <c r="P47" s="20">
        <v>1</v>
      </c>
      <c r="Q47" s="20">
        <v>1</v>
      </c>
      <c r="AM47" s="26" t="e">
        <f>(#REF!/#REF!)/(#REF!/#REF!)</f>
        <v>#REF!</v>
      </c>
      <c r="AN47" s="26" t="e">
        <f>EXP((LN(AM47))-(1.96*(SQRT((1/#REF!)+(1/#REF!)-(1/#REF!)-(1/(#REF!))))))</f>
        <v>#REF!</v>
      </c>
      <c r="AO47" s="26" t="e">
        <f>EXP((LN(AM47))+(1.96*(SQRT((1/#REF!)+(1/(#REF!)-(1/#REF!)-(1/#REF!))))))</f>
        <v>#REF!</v>
      </c>
      <c r="AP47" s="27" t="s">
        <v>178</v>
      </c>
      <c r="AQ47" s="27">
        <v>0.4</v>
      </c>
      <c r="AR47" s="27">
        <v>0</v>
      </c>
      <c r="AS47" s="27">
        <v>2.5</v>
      </c>
      <c r="BA47" s="20" t="s">
        <v>84</v>
      </c>
      <c r="BB47" s="20" t="s">
        <v>82</v>
      </c>
      <c r="BC47" s="20" t="s">
        <v>178</v>
      </c>
      <c r="BD47" s="23">
        <v>0.4</v>
      </c>
      <c r="BE47" s="23">
        <v>5.0000000000000001E-3</v>
      </c>
      <c r="BF47" s="23">
        <v>2.5</v>
      </c>
      <c r="BG47" s="21" t="s">
        <v>84</v>
      </c>
      <c r="BH47" s="21" t="s">
        <v>82</v>
      </c>
      <c r="BI47" s="28">
        <v>0.4</v>
      </c>
      <c r="BJ47" s="28">
        <v>5.0000000000000001E-3</v>
      </c>
      <c r="BK47" s="28">
        <v>2.5</v>
      </c>
      <c r="BM47" s="23">
        <f t="shared" si="1"/>
        <v>0.39500000000000002</v>
      </c>
      <c r="BN47" s="20">
        <f t="shared" si="2"/>
        <v>2.1</v>
      </c>
      <c r="BO47" s="20">
        <f t="shared" si="3"/>
        <v>-0.916290731874155</v>
      </c>
      <c r="BP47" s="20">
        <f t="shared" si="4"/>
        <v>-5.2983173665480363</v>
      </c>
      <c r="BQ47" s="20">
        <f t="shared" si="5"/>
        <v>0.91629073187415511</v>
      </c>
    </row>
    <row r="48" spans="1:69" s="20" customFormat="1" ht="21" customHeight="1" x14ac:dyDescent="0.35">
      <c r="A48" s="20">
        <v>7</v>
      </c>
      <c r="B48" s="20">
        <v>1</v>
      </c>
      <c r="C48" s="20" t="s">
        <v>522</v>
      </c>
      <c r="D48" s="20" t="str">
        <f t="shared" si="0"/>
        <v>Baggett et al (2013)</v>
      </c>
      <c r="E48" s="20" t="s">
        <v>523</v>
      </c>
      <c r="F48" s="20" t="s">
        <v>882</v>
      </c>
      <c r="G48" s="20">
        <v>2013</v>
      </c>
      <c r="H48" s="20" t="s">
        <v>895</v>
      </c>
      <c r="I48" s="20" t="s">
        <v>896</v>
      </c>
      <c r="J48" s="20" t="s">
        <v>897</v>
      </c>
      <c r="K48" s="20" t="s">
        <v>1703</v>
      </c>
      <c r="T48" s="20">
        <v>1</v>
      </c>
      <c r="AW48" s="20" t="s">
        <v>528</v>
      </c>
      <c r="AX48" s="20">
        <v>9.6999999999999993</v>
      </c>
      <c r="AY48" s="20">
        <v>2.9</v>
      </c>
      <c r="AZ48" s="20">
        <v>32.4</v>
      </c>
      <c r="BA48" s="20" t="s">
        <v>158</v>
      </c>
      <c r="BB48" s="20" t="s">
        <v>82</v>
      </c>
      <c r="BC48" s="20" t="s">
        <v>528</v>
      </c>
      <c r="BD48" s="20">
        <v>9.6999999999999993</v>
      </c>
      <c r="BE48" s="20">
        <v>2.9</v>
      </c>
      <c r="BF48" s="20">
        <v>32.4</v>
      </c>
      <c r="BG48" s="21" t="s">
        <v>158</v>
      </c>
      <c r="BH48" s="21"/>
      <c r="BI48" s="22">
        <v>9.6999999999999993</v>
      </c>
      <c r="BJ48" s="22">
        <v>2.9</v>
      </c>
      <c r="BK48" s="22">
        <v>32.4</v>
      </c>
      <c r="BM48" s="23">
        <f t="shared" si="1"/>
        <v>6.7999999999999989</v>
      </c>
      <c r="BN48" s="20">
        <f t="shared" si="2"/>
        <v>22.7</v>
      </c>
      <c r="BO48" s="20">
        <f t="shared" si="3"/>
        <v>2.2721258855093369</v>
      </c>
      <c r="BP48" s="20">
        <f t="shared" si="4"/>
        <v>1.0647107369924282</v>
      </c>
      <c r="BQ48" s="20">
        <f t="shared" si="5"/>
        <v>3.4781584227982836</v>
      </c>
    </row>
    <row r="49" spans="1:69" s="20" customFormat="1" ht="21" customHeight="1" x14ac:dyDescent="0.35">
      <c r="A49" s="20">
        <v>7</v>
      </c>
      <c r="B49" s="20">
        <v>2</v>
      </c>
      <c r="C49" s="20" t="s">
        <v>522</v>
      </c>
      <c r="D49" s="20" t="str">
        <f t="shared" si="0"/>
        <v>Baggett et al (2013)</v>
      </c>
      <c r="E49" s="20" t="s">
        <v>523</v>
      </c>
      <c r="F49" s="20" t="s">
        <v>882</v>
      </c>
      <c r="G49" s="20">
        <v>2013</v>
      </c>
      <c r="H49" s="20" t="s">
        <v>895</v>
      </c>
      <c r="I49" s="20" t="s">
        <v>898</v>
      </c>
      <c r="J49" s="20" t="s">
        <v>897</v>
      </c>
      <c r="K49" s="20" t="s">
        <v>1703</v>
      </c>
      <c r="T49" s="20">
        <v>1</v>
      </c>
      <c r="AW49" s="20" t="s">
        <v>528</v>
      </c>
      <c r="AX49" s="20">
        <v>18</v>
      </c>
      <c r="AY49" s="20">
        <v>6.1</v>
      </c>
      <c r="AZ49" s="20">
        <v>52.5</v>
      </c>
      <c r="BA49" s="20" t="s">
        <v>158</v>
      </c>
      <c r="BB49" s="20" t="s">
        <v>82</v>
      </c>
      <c r="BC49" s="20" t="s">
        <v>528</v>
      </c>
      <c r="BD49" s="20">
        <v>18</v>
      </c>
      <c r="BE49" s="20">
        <v>6.1</v>
      </c>
      <c r="BF49" s="20">
        <v>52.5</v>
      </c>
      <c r="BG49" s="21" t="s">
        <v>158</v>
      </c>
      <c r="BH49" s="21"/>
      <c r="BI49" s="22">
        <v>18</v>
      </c>
      <c r="BJ49" s="22">
        <v>6.1</v>
      </c>
      <c r="BK49" s="22">
        <v>52.5</v>
      </c>
      <c r="BM49" s="23">
        <f t="shared" si="1"/>
        <v>11.9</v>
      </c>
      <c r="BN49" s="20">
        <f t="shared" si="2"/>
        <v>34.5</v>
      </c>
      <c r="BO49" s="20">
        <f t="shared" si="3"/>
        <v>2.8903717578961645</v>
      </c>
      <c r="BP49" s="20">
        <f t="shared" si="4"/>
        <v>1.8082887711792655</v>
      </c>
      <c r="BQ49" s="20">
        <f t="shared" si="5"/>
        <v>3.9608131695975781</v>
      </c>
    </row>
    <row r="50" spans="1:69" s="20" customFormat="1" ht="21" customHeight="1" x14ac:dyDescent="0.35">
      <c r="A50" s="20">
        <v>7</v>
      </c>
      <c r="B50" s="20">
        <v>3</v>
      </c>
      <c r="C50" s="20" t="s">
        <v>522</v>
      </c>
      <c r="D50" s="20" t="str">
        <f t="shared" si="0"/>
        <v>Baggett et al (2013)</v>
      </c>
      <c r="E50" s="20" t="s">
        <v>523</v>
      </c>
      <c r="F50" s="20" t="s">
        <v>882</v>
      </c>
      <c r="G50" s="20">
        <v>2013</v>
      </c>
      <c r="H50" s="20" t="s">
        <v>895</v>
      </c>
      <c r="I50" s="20" t="s">
        <v>899</v>
      </c>
      <c r="J50" s="20" t="s">
        <v>897</v>
      </c>
      <c r="K50" s="20" t="s">
        <v>1703</v>
      </c>
      <c r="T50" s="20">
        <v>1</v>
      </c>
      <c r="AW50" s="20" t="s">
        <v>528</v>
      </c>
      <c r="AX50" s="20">
        <v>17.3</v>
      </c>
      <c r="AY50" s="20">
        <v>10.1</v>
      </c>
      <c r="AZ50" s="20">
        <v>29.8</v>
      </c>
      <c r="BA50" s="20" t="s">
        <v>158</v>
      </c>
      <c r="BB50" s="20" t="s">
        <v>82</v>
      </c>
      <c r="BC50" s="20" t="s">
        <v>528</v>
      </c>
      <c r="BD50" s="20">
        <v>17.3</v>
      </c>
      <c r="BE50" s="20">
        <v>10.1</v>
      </c>
      <c r="BF50" s="20">
        <v>29.8</v>
      </c>
      <c r="BG50" s="21" t="s">
        <v>158</v>
      </c>
      <c r="BH50" s="21"/>
      <c r="BI50" s="22">
        <v>17.3</v>
      </c>
      <c r="BJ50" s="22">
        <v>10.1</v>
      </c>
      <c r="BK50" s="22">
        <v>29.8</v>
      </c>
      <c r="BM50" s="23">
        <f t="shared" si="1"/>
        <v>7.2000000000000011</v>
      </c>
      <c r="BN50" s="20">
        <f t="shared" si="2"/>
        <v>12.5</v>
      </c>
      <c r="BO50" s="20">
        <f t="shared" si="3"/>
        <v>2.8507065015037334</v>
      </c>
      <c r="BP50" s="20">
        <f t="shared" si="4"/>
        <v>2.3125354238472138</v>
      </c>
      <c r="BQ50" s="20">
        <f t="shared" si="5"/>
        <v>3.3945083935113587</v>
      </c>
    </row>
    <row r="51" spans="1:69" s="20" customFormat="1" ht="21" customHeight="1" x14ac:dyDescent="0.35">
      <c r="A51" s="20">
        <v>39</v>
      </c>
      <c r="B51" s="20">
        <v>1</v>
      </c>
      <c r="C51" s="20" t="s">
        <v>378</v>
      </c>
      <c r="D51" s="20" t="str">
        <f t="shared" si="0"/>
        <v>Hwang (2000)</v>
      </c>
      <c r="E51" s="20" t="s">
        <v>379</v>
      </c>
      <c r="F51" s="20" t="s">
        <v>882</v>
      </c>
      <c r="G51" s="20">
        <v>2000</v>
      </c>
      <c r="H51" s="20" t="s">
        <v>912</v>
      </c>
      <c r="I51" s="20" t="s">
        <v>913</v>
      </c>
      <c r="J51" s="20" t="s">
        <v>897</v>
      </c>
      <c r="K51" s="20" t="s">
        <v>1703</v>
      </c>
      <c r="S51" s="20">
        <v>1</v>
      </c>
      <c r="AT51" s="20">
        <v>1.5</v>
      </c>
      <c r="AU51" s="20">
        <v>0.5</v>
      </c>
      <c r="AV51" s="20">
        <v>4.9000000000000004</v>
      </c>
      <c r="BA51" s="20" t="s">
        <v>575</v>
      </c>
      <c r="BB51" s="20" t="s">
        <v>82</v>
      </c>
      <c r="BD51" s="20">
        <v>1.5</v>
      </c>
      <c r="BE51" s="20">
        <v>0.5</v>
      </c>
      <c r="BF51" s="20">
        <v>4.9000000000000004</v>
      </c>
      <c r="BG51" s="21" t="s">
        <v>575</v>
      </c>
      <c r="BH51" s="21"/>
      <c r="BI51" s="22">
        <v>1.5</v>
      </c>
      <c r="BJ51" s="22">
        <v>0.5</v>
      </c>
      <c r="BK51" s="22">
        <v>4.9000000000000004</v>
      </c>
      <c r="BM51" s="23">
        <f t="shared" si="1"/>
        <v>1</v>
      </c>
      <c r="BN51" s="20">
        <f t="shared" si="2"/>
        <v>3.4000000000000004</v>
      </c>
      <c r="BO51" s="20">
        <f t="shared" si="3"/>
        <v>0.40546510810816438</v>
      </c>
      <c r="BP51" s="20">
        <f t="shared" si="4"/>
        <v>-0.69314718055994529</v>
      </c>
      <c r="BQ51" s="20">
        <f t="shared" si="5"/>
        <v>1.589235205116581</v>
      </c>
    </row>
    <row r="52" spans="1:69" s="20" customFormat="1" ht="21" customHeight="1" x14ac:dyDescent="0.35">
      <c r="A52" s="20">
        <v>39</v>
      </c>
      <c r="B52" s="20">
        <v>2</v>
      </c>
      <c r="C52" s="20" t="s">
        <v>378</v>
      </c>
      <c r="D52" s="20" t="str">
        <f t="shared" si="0"/>
        <v>Hwang (2000)</v>
      </c>
      <c r="E52" s="20" t="s">
        <v>379</v>
      </c>
      <c r="F52" s="20" t="s">
        <v>882</v>
      </c>
      <c r="G52" s="20">
        <v>2000</v>
      </c>
      <c r="H52" s="20" t="s">
        <v>912</v>
      </c>
      <c r="I52" s="20" t="s">
        <v>913</v>
      </c>
      <c r="J52" s="20" t="s">
        <v>897</v>
      </c>
      <c r="K52" s="20" t="s">
        <v>1703</v>
      </c>
      <c r="S52" s="20">
        <v>1</v>
      </c>
      <c r="AT52" s="20">
        <v>1.7</v>
      </c>
      <c r="AU52" s="20">
        <v>1.1000000000000001</v>
      </c>
      <c r="AV52" s="20">
        <v>2.8</v>
      </c>
      <c r="BA52" s="20" t="s">
        <v>575</v>
      </c>
      <c r="BB52" s="20" t="s">
        <v>82</v>
      </c>
      <c r="BD52" s="20">
        <v>1.7</v>
      </c>
      <c r="BE52" s="20">
        <v>1.1000000000000001</v>
      </c>
      <c r="BF52" s="20">
        <v>2.8</v>
      </c>
      <c r="BG52" s="21" t="s">
        <v>575</v>
      </c>
      <c r="BH52" s="21"/>
      <c r="BI52" s="22">
        <v>1.7</v>
      </c>
      <c r="BJ52" s="22">
        <v>1.1000000000000001</v>
      </c>
      <c r="BK52" s="22">
        <v>2.8</v>
      </c>
      <c r="BM52" s="23">
        <f t="shared" si="1"/>
        <v>0.59999999999999987</v>
      </c>
      <c r="BN52" s="20">
        <f t="shared" si="2"/>
        <v>1.0999999999999999</v>
      </c>
      <c r="BO52" s="20">
        <f t="shared" si="3"/>
        <v>0.53062825106217038</v>
      </c>
      <c r="BP52" s="20">
        <f t="shared" si="4"/>
        <v>9.5310179804324935E-2</v>
      </c>
      <c r="BQ52" s="20">
        <f t="shared" si="5"/>
        <v>1.0296194171811581</v>
      </c>
    </row>
    <row r="53" spans="1:69" s="20" customFormat="1" ht="21" customHeight="1" x14ac:dyDescent="0.35">
      <c r="A53" s="20">
        <v>41</v>
      </c>
      <c r="B53" s="20">
        <v>1</v>
      </c>
      <c r="C53" s="20" t="s">
        <v>914</v>
      </c>
      <c r="D53" s="20" t="str">
        <f t="shared" si="0"/>
        <v>Hwang, S. W. et al (1997)</v>
      </c>
      <c r="E53" s="20" t="s">
        <v>604</v>
      </c>
      <c r="F53" s="20" t="s">
        <v>882</v>
      </c>
      <c r="G53" s="20">
        <v>1997</v>
      </c>
      <c r="H53" s="20" t="s">
        <v>924</v>
      </c>
      <c r="I53" s="20" t="s">
        <v>925</v>
      </c>
      <c r="J53" s="20" t="s">
        <v>897</v>
      </c>
      <c r="K53" s="20" t="s">
        <v>1703</v>
      </c>
      <c r="T53" s="20">
        <v>1</v>
      </c>
      <c r="AW53" s="20" t="s">
        <v>528</v>
      </c>
      <c r="AX53" s="20">
        <v>5</v>
      </c>
      <c r="AY53" s="20">
        <v>2.4</v>
      </c>
      <c r="AZ53" s="20">
        <v>10.3</v>
      </c>
      <c r="BA53" s="20" t="s">
        <v>158</v>
      </c>
      <c r="BB53" s="20" t="s">
        <v>82</v>
      </c>
      <c r="BC53" s="20" t="s">
        <v>528</v>
      </c>
      <c r="BD53" s="20">
        <v>5</v>
      </c>
      <c r="BE53" s="20">
        <v>2.4</v>
      </c>
      <c r="BF53" s="20">
        <v>10.3</v>
      </c>
      <c r="BG53" s="21" t="s">
        <v>158</v>
      </c>
      <c r="BH53" s="21"/>
      <c r="BI53" s="22">
        <v>5</v>
      </c>
      <c r="BJ53" s="22">
        <v>2.4</v>
      </c>
      <c r="BK53" s="22">
        <v>10.3</v>
      </c>
      <c r="BM53" s="23">
        <f t="shared" si="1"/>
        <v>2.6</v>
      </c>
      <c r="BN53" s="20">
        <f t="shared" si="2"/>
        <v>5.3000000000000007</v>
      </c>
      <c r="BO53" s="20">
        <f t="shared" si="3"/>
        <v>1.6094379124341003</v>
      </c>
      <c r="BP53" s="20">
        <f t="shared" si="4"/>
        <v>0.87546873735389985</v>
      </c>
      <c r="BQ53" s="20">
        <f t="shared" si="5"/>
        <v>2.33214389523559</v>
      </c>
    </row>
    <row r="54" spans="1:69" s="20" customFormat="1" ht="21" customHeight="1" x14ac:dyDescent="0.35">
      <c r="A54" s="20">
        <v>41</v>
      </c>
      <c r="B54" s="20">
        <v>2</v>
      </c>
      <c r="C54" s="20" t="s">
        <v>914</v>
      </c>
      <c r="D54" s="20" t="str">
        <f t="shared" si="0"/>
        <v>Hwang, S. W. et al (1997)</v>
      </c>
      <c r="E54" s="20" t="s">
        <v>604</v>
      </c>
      <c r="F54" s="20" t="s">
        <v>882</v>
      </c>
      <c r="G54" s="20">
        <v>1997</v>
      </c>
      <c r="H54" s="20" t="s">
        <v>924</v>
      </c>
      <c r="I54" s="20" t="s">
        <v>926</v>
      </c>
      <c r="J54" s="20" t="s">
        <v>897</v>
      </c>
      <c r="K54" s="20" t="s">
        <v>1703</v>
      </c>
      <c r="T54" s="20">
        <v>1</v>
      </c>
      <c r="AW54" s="20" t="s">
        <v>528</v>
      </c>
      <c r="AX54" s="20">
        <v>2</v>
      </c>
      <c r="AY54" s="20">
        <v>1.5</v>
      </c>
      <c r="AZ54" s="20">
        <v>2.6</v>
      </c>
      <c r="BA54" s="20" t="s">
        <v>158</v>
      </c>
      <c r="BB54" s="20" t="s">
        <v>82</v>
      </c>
      <c r="BC54" s="20" t="s">
        <v>528</v>
      </c>
      <c r="BD54" s="20">
        <v>2</v>
      </c>
      <c r="BE54" s="20">
        <v>1.5</v>
      </c>
      <c r="BF54" s="20">
        <v>2.6</v>
      </c>
      <c r="BG54" s="21" t="s">
        <v>158</v>
      </c>
      <c r="BH54" s="21"/>
      <c r="BI54" s="22">
        <v>2</v>
      </c>
      <c r="BJ54" s="22">
        <v>1.5</v>
      </c>
      <c r="BK54" s="22">
        <v>2.6</v>
      </c>
      <c r="BM54" s="23">
        <f t="shared" si="1"/>
        <v>0.5</v>
      </c>
      <c r="BN54" s="20">
        <f t="shared" si="2"/>
        <v>0.60000000000000009</v>
      </c>
      <c r="BO54" s="20">
        <f t="shared" si="3"/>
        <v>0.69314718055994529</v>
      </c>
      <c r="BP54" s="20">
        <f t="shared" si="4"/>
        <v>0.40546510810816438</v>
      </c>
      <c r="BQ54" s="20">
        <f t="shared" si="5"/>
        <v>0.95551144502743635</v>
      </c>
    </row>
    <row r="55" spans="1:69" s="20" customFormat="1" ht="21" customHeight="1" x14ac:dyDescent="0.35">
      <c r="A55" s="20">
        <v>43</v>
      </c>
      <c r="B55" s="20">
        <v>1</v>
      </c>
      <c r="C55" s="20" t="s">
        <v>397</v>
      </c>
      <c r="D55" s="20" t="str">
        <f t="shared" si="0"/>
        <v>Jones et al (2015)</v>
      </c>
      <c r="E55" s="20" t="s">
        <v>398</v>
      </c>
      <c r="F55" s="20" t="s">
        <v>882</v>
      </c>
      <c r="G55" s="20">
        <v>2015</v>
      </c>
      <c r="H55" s="20" t="s">
        <v>936</v>
      </c>
      <c r="I55" s="20" t="s">
        <v>937</v>
      </c>
      <c r="J55" s="20" t="s">
        <v>897</v>
      </c>
      <c r="K55" s="20" t="s">
        <v>1703</v>
      </c>
      <c r="N55" s="20">
        <v>1</v>
      </c>
      <c r="AF55" s="20">
        <v>1.42</v>
      </c>
      <c r="AG55" s="20">
        <v>0.59</v>
      </c>
      <c r="AH55" s="20">
        <v>3.41</v>
      </c>
      <c r="BA55" s="20" t="s">
        <v>188</v>
      </c>
      <c r="BB55" s="20" t="s">
        <v>82</v>
      </c>
      <c r="BD55" s="20">
        <v>1.42</v>
      </c>
      <c r="BE55" s="20">
        <v>0.59</v>
      </c>
      <c r="BF55" s="20">
        <v>3.41</v>
      </c>
      <c r="BG55" s="21" t="s">
        <v>158</v>
      </c>
      <c r="BH55" s="21"/>
      <c r="BI55" s="22">
        <v>1.42</v>
      </c>
      <c r="BJ55" s="22">
        <v>0.59</v>
      </c>
      <c r="BK55" s="22">
        <v>3.41</v>
      </c>
      <c r="BM55" s="23">
        <f t="shared" si="1"/>
        <v>0.83</v>
      </c>
      <c r="BN55" s="20">
        <f t="shared" si="2"/>
        <v>1.9900000000000002</v>
      </c>
      <c r="BO55" s="20">
        <f t="shared" si="3"/>
        <v>0.35065687161316933</v>
      </c>
      <c r="BP55" s="20">
        <f t="shared" si="4"/>
        <v>-0.52763274208237199</v>
      </c>
      <c r="BQ55" s="20">
        <f t="shared" si="5"/>
        <v>1.2267122912954254</v>
      </c>
    </row>
    <row r="56" spans="1:69" s="20" customFormat="1" ht="21" customHeight="1" x14ac:dyDescent="0.35">
      <c r="A56" s="20">
        <v>77</v>
      </c>
      <c r="B56" s="20">
        <v>1</v>
      </c>
      <c r="C56" s="20" t="s">
        <v>712</v>
      </c>
      <c r="D56" s="20" t="str">
        <f t="shared" si="0"/>
        <v>Roncarati et al (2018)</v>
      </c>
      <c r="E56" s="20" t="s">
        <v>713</v>
      </c>
      <c r="F56" s="20" t="s">
        <v>882</v>
      </c>
      <c r="G56" s="20">
        <v>2018</v>
      </c>
      <c r="H56" s="20" t="s">
        <v>951</v>
      </c>
      <c r="I56" s="20" t="s">
        <v>349</v>
      </c>
      <c r="J56" s="20" t="s">
        <v>897</v>
      </c>
      <c r="K56" s="20" t="s">
        <v>1703</v>
      </c>
      <c r="T56" s="20">
        <v>1</v>
      </c>
      <c r="AW56" s="20" t="s">
        <v>159</v>
      </c>
      <c r="AX56" s="20">
        <v>3.4</v>
      </c>
      <c r="AY56" s="20">
        <v>1.7</v>
      </c>
      <c r="AZ56" s="20">
        <v>6</v>
      </c>
      <c r="BA56" s="20" t="s">
        <v>158</v>
      </c>
      <c r="BB56" s="20" t="s">
        <v>82</v>
      </c>
      <c r="BC56" s="20" t="s">
        <v>159</v>
      </c>
      <c r="BD56" s="23">
        <v>3.4</v>
      </c>
      <c r="BE56" s="23">
        <v>1.7</v>
      </c>
      <c r="BF56" s="23">
        <v>6</v>
      </c>
      <c r="BG56" s="21" t="s">
        <v>158</v>
      </c>
      <c r="BH56" s="21"/>
      <c r="BI56" s="22">
        <v>3.4</v>
      </c>
      <c r="BJ56" s="22">
        <v>1.7</v>
      </c>
      <c r="BK56" s="22">
        <v>6</v>
      </c>
      <c r="BM56" s="23">
        <f t="shared" si="1"/>
        <v>1.7</v>
      </c>
      <c r="BN56" s="20">
        <f t="shared" si="2"/>
        <v>2.6</v>
      </c>
      <c r="BO56" s="20">
        <f t="shared" si="3"/>
        <v>1.2237754316221157</v>
      </c>
      <c r="BP56" s="20">
        <f t="shared" si="4"/>
        <v>0.53062825106217038</v>
      </c>
      <c r="BQ56" s="20">
        <f t="shared" si="5"/>
        <v>1.791759469228055</v>
      </c>
    </row>
    <row r="57" spans="1:69" s="20" customFormat="1" ht="21" customHeight="1" x14ac:dyDescent="0.35">
      <c r="A57" s="20">
        <v>77</v>
      </c>
      <c r="B57" s="20">
        <v>2</v>
      </c>
      <c r="C57" s="20" t="s">
        <v>712</v>
      </c>
      <c r="D57" s="20" t="str">
        <f t="shared" si="0"/>
        <v>Roncarati et al (2018)</v>
      </c>
      <c r="E57" s="20" t="s">
        <v>713</v>
      </c>
      <c r="F57" s="20" t="s">
        <v>882</v>
      </c>
      <c r="G57" s="20">
        <v>2018</v>
      </c>
      <c r="H57" s="20" t="s">
        <v>951</v>
      </c>
      <c r="I57" s="20" t="s">
        <v>349</v>
      </c>
      <c r="J57" s="20" t="s">
        <v>897</v>
      </c>
      <c r="K57" s="20" t="s">
        <v>1703</v>
      </c>
      <c r="T57" s="20">
        <v>1</v>
      </c>
      <c r="AW57" s="20" t="s">
        <v>159</v>
      </c>
      <c r="AX57" s="20">
        <v>63.8</v>
      </c>
      <c r="AY57" s="20">
        <v>32.4</v>
      </c>
      <c r="AZ57" s="20">
        <v>113.8</v>
      </c>
      <c r="BA57" s="20" t="s">
        <v>158</v>
      </c>
      <c r="BB57" s="20" t="s">
        <v>82</v>
      </c>
      <c r="BC57" s="20" t="s">
        <v>159</v>
      </c>
      <c r="BD57" s="23">
        <v>63.8</v>
      </c>
      <c r="BE57" s="23">
        <v>32.4</v>
      </c>
      <c r="BF57" s="23">
        <v>113.8</v>
      </c>
      <c r="BG57" s="21" t="s">
        <v>158</v>
      </c>
      <c r="BH57" s="21"/>
      <c r="BI57" s="22">
        <v>63.8</v>
      </c>
      <c r="BJ57" s="22">
        <v>32.4</v>
      </c>
      <c r="BK57" s="22">
        <v>113.8</v>
      </c>
      <c r="BM57" s="23">
        <f t="shared" si="1"/>
        <v>31.4</v>
      </c>
      <c r="BN57" s="20">
        <f t="shared" si="2"/>
        <v>50</v>
      </c>
      <c r="BO57" s="20">
        <f t="shared" si="3"/>
        <v>4.1557531903507439</v>
      </c>
      <c r="BP57" s="20">
        <f t="shared" si="4"/>
        <v>3.4781584227982836</v>
      </c>
      <c r="BQ57" s="20">
        <f t="shared" si="5"/>
        <v>4.7344425216922303</v>
      </c>
    </row>
    <row r="58" spans="1:69" s="20" customFormat="1" ht="21" customHeight="1" x14ac:dyDescent="0.35">
      <c r="A58" s="20">
        <v>84</v>
      </c>
      <c r="B58" s="20">
        <v>1</v>
      </c>
      <c r="C58" s="20" t="s">
        <v>749</v>
      </c>
      <c r="D58" s="20" t="str">
        <f t="shared" si="0"/>
        <v>Schwarcz et al (2009)</v>
      </c>
      <c r="E58" s="20" t="s">
        <v>750</v>
      </c>
      <c r="F58" s="20" t="s">
        <v>882</v>
      </c>
      <c r="G58" s="20">
        <v>2009</v>
      </c>
      <c r="H58" s="20" t="s">
        <v>965</v>
      </c>
      <c r="I58" s="20" t="s">
        <v>349</v>
      </c>
      <c r="J58" s="20" t="s">
        <v>897</v>
      </c>
      <c r="K58" s="20" t="s">
        <v>1703</v>
      </c>
      <c r="P58" s="20">
        <v>1</v>
      </c>
      <c r="AM58" s="26" t="e">
        <f>(#REF!/#REF!)/(#REF!/#REF!)</f>
        <v>#REF!</v>
      </c>
      <c r="AN58" s="26" t="e">
        <f>EXP((LN(AM58))-(1.96*(SQRT((1/#REF!)+(1/#REF!)-(1/#REF!)-(1/(#REF!))))))</f>
        <v>#REF!</v>
      </c>
      <c r="AO58" s="26" t="e">
        <f>EXP((LN(AM58))+(1.96*(SQRT((1/#REF!)+(1/(#REF!)-(1/#REF!)-(1/#REF!))))))</f>
        <v>#REF!</v>
      </c>
      <c r="BA58" s="20" t="s">
        <v>134</v>
      </c>
      <c r="BB58" s="22" t="s">
        <v>135</v>
      </c>
      <c r="BD58" s="23">
        <v>1.5911809069047844</v>
      </c>
      <c r="BE58" s="23">
        <v>1.3707876105878369</v>
      </c>
      <c r="BF58" s="23">
        <v>1.8679948079898856</v>
      </c>
      <c r="BG58" s="21" t="s">
        <v>134</v>
      </c>
      <c r="BH58" s="21" t="s">
        <v>135</v>
      </c>
      <c r="BI58" s="28">
        <v>1.5911809069047844</v>
      </c>
      <c r="BJ58" s="28">
        <v>1.3707876105878369</v>
      </c>
      <c r="BK58" s="28">
        <v>1.8679948079898856</v>
      </c>
      <c r="BM58" s="23">
        <f t="shared" si="1"/>
        <v>0.22039329631694748</v>
      </c>
      <c r="BN58" s="20">
        <f t="shared" si="2"/>
        <v>0.27681390108510118</v>
      </c>
      <c r="BO58" s="20">
        <f t="shared" si="3"/>
        <v>0.46447644930563492</v>
      </c>
      <c r="BP58" s="20">
        <f t="shared" si="4"/>
        <v>0.31538547288864666</v>
      </c>
      <c r="BQ58" s="20">
        <f t="shared" si="5"/>
        <v>0.62486556035411878</v>
      </c>
    </row>
    <row r="59" spans="1:69" s="20" customFormat="1" ht="21" customHeight="1" x14ac:dyDescent="0.35">
      <c r="A59" s="20">
        <v>92</v>
      </c>
      <c r="B59" s="20">
        <v>1</v>
      </c>
      <c r="C59" s="20" t="s">
        <v>320</v>
      </c>
      <c r="D59" s="20" t="str">
        <f t="shared" si="0"/>
        <v>van Laere et al (2009)</v>
      </c>
      <c r="E59" s="20" t="s">
        <v>321</v>
      </c>
      <c r="F59" s="20" t="s">
        <v>882</v>
      </c>
      <c r="G59" s="20">
        <v>2009</v>
      </c>
      <c r="H59" s="20" t="s">
        <v>978</v>
      </c>
      <c r="I59" s="20" t="s">
        <v>979</v>
      </c>
      <c r="J59" s="20" t="s">
        <v>897</v>
      </c>
      <c r="K59" s="20" t="s">
        <v>1703</v>
      </c>
      <c r="O59" s="20">
        <v>1</v>
      </c>
      <c r="AI59" s="20" t="s">
        <v>178</v>
      </c>
      <c r="AJ59" s="20">
        <v>3.5</v>
      </c>
      <c r="AK59" s="20">
        <v>2.1</v>
      </c>
      <c r="AL59" s="20">
        <v>5.7</v>
      </c>
      <c r="BA59" s="20" t="s">
        <v>81</v>
      </c>
      <c r="BB59" s="20" t="s">
        <v>82</v>
      </c>
      <c r="BC59" s="20" t="s">
        <v>178</v>
      </c>
      <c r="BD59" s="23">
        <v>3.5</v>
      </c>
      <c r="BE59" s="23">
        <v>2.1</v>
      </c>
      <c r="BF59" s="23">
        <v>5.7</v>
      </c>
      <c r="BG59" s="21" t="s">
        <v>84</v>
      </c>
      <c r="BH59" s="21" t="s">
        <v>88</v>
      </c>
      <c r="BI59" s="25">
        <f>(1-0.5^(SQRT(BD59)))/(1-0.5^(SQRT(1/BD59)))</f>
        <v>2.3467490789727461</v>
      </c>
      <c r="BJ59" s="25">
        <f>(1-0.5^(SQRT(BE59)))/(1-0.5^(SQRT(1/BE59)))</f>
        <v>1.6670240587123641</v>
      </c>
      <c r="BK59" s="25">
        <f>(1-0.5^(SQRT(BF59)))/(1-0.5^(SQRT(1/BF59)))</f>
        <v>3.210087916639468</v>
      </c>
      <c r="BM59" s="23">
        <f t="shared" si="1"/>
        <v>0.67972502026038195</v>
      </c>
      <c r="BN59" s="20">
        <f t="shared" si="2"/>
        <v>0.86333883766672193</v>
      </c>
      <c r="BO59" s="20">
        <f t="shared" si="3"/>
        <v>0.85303099976561947</v>
      </c>
      <c r="BP59" s="20">
        <f t="shared" si="4"/>
        <v>0.511040036005462</v>
      </c>
      <c r="BQ59" s="20">
        <f t="shared" si="5"/>
        <v>1.1662983251280752</v>
      </c>
    </row>
    <row r="60" spans="1:69" s="20" customFormat="1" ht="21" customHeight="1" x14ac:dyDescent="0.35">
      <c r="A60" s="20">
        <v>7</v>
      </c>
      <c r="B60" s="20">
        <v>11</v>
      </c>
      <c r="C60" s="20" t="s">
        <v>522</v>
      </c>
      <c r="D60" s="20" t="str">
        <f t="shared" si="0"/>
        <v>Baggett et al (2013)</v>
      </c>
      <c r="E60" s="20" t="s">
        <v>523</v>
      </c>
      <c r="F60" s="20" t="s">
        <v>882</v>
      </c>
      <c r="G60" s="20">
        <v>2013</v>
      </c>
      <c r="H60" s="20" t="s">
        <v>895</v>
      </c>
      <c r="I60" s="20" t="s">
        <v>1070</v>
      </c>
      <c r="J60" s="20" t="s">
        <v>1071</v>
      </c>
      <c r="K60" s="20" t="s">
        <v>1703</v>
      </c>
      <c r="T60" s="20">
        <v>1</v>
      </c>
      <c r="AW60" s="20" t="s">
        <v>528</v>
      </c>
      <c r="AX60" s="20">
        <v>1.1000000000000001</v>
      </c>
      <c r="AY60" s="20">
        <v>0.3</v>
      </c>
      <c r="AZ60" s="20">
        <v>5</v>
      </c>
      <c r="BA60" s="20" t="s">
        <v>158</v>
      </c>
      <c r="BB60" s="20" t="s">
        <v>82</v>
      </c>
      <c r="BC60" s="20" t="s">
        <v>528</v>
      </c>
      <c r="BD60" s="20">
        <v>1.1000000000000001</v>
      </c>
      <c r="BE60" s="20">
        <v>0.3</v>
      </c>
      <c r="BF60" s="20">
        <v>5</v>
      </c>
      <c r="BG60" s="21" t="s">
        <v>158</v>
      </c>
      <c r="BH60" s="21"/>
      <c r="BI60" s="22">
        <v>1.1000000000000001</v>
      </c>
      <c r="BJ60" s="22">
        <v>0.3</v>
      </c>
      <c r="BK60" s="22">
        <v>5</v>
      </c>
      <c r="BM60" s="23">
        <f t="shared" si="1"/>
        <v>0.8</v>
      </c>
      <c r="BN60" s="20">
        <f t="shared" si="2"/>
        <v>3.9</v>
      </c>
      <c r="BO60" s="20">
        <f t="shared" si="3"/>
        <v>9.5310179804324935E-2</v>
      </c>
      <c r="BP60" s="20">
        <f t="shared" si="4"/>
        <v>-1.2039728043259361</v>
      </c>
      <c r="BQ60" s="20">
        <f t="shared" si="5"/>
        <v>1.6094379124341003</v>
      </c>
    </row>
    <row r="61" spans="1:69" s="20" customFormat="1" ht="21" customHeight="1" x14ac:dyDescent="0.35">
      <c r="A61" s="20">
        <v>63</v>
      </c>
      <c r="B61" s="20">
        <v>1</v>
      </c>
      <c r="C61" s="20" t="s">
        <v>1072</v>
      </c>
      <c r="D61" s="20" t="str">
        <f t="shared" si="0"/>
        <v>Nathanson  et al (2019)</v>
      </c>
      <c r="E61" s="20" t="s">
        <v>1073</v>
      </c>
      <c r="F61" s="20" t="s">
        <v>882</v>
      </c>
      <c r="G61" s="20">
        <v>2019</v>
      </c>
      <c r="H61" s="20" t="s">
        <v>1084</v>
      </c>
      <c r="I61" s="20" t="s">
        <v>1071</v>
      </c>
      <c r="J61" s="20" t="s">
        <v>1071</v>
      </c>
      <c r="K61" s="20" t="s">
        <v>1703</v>
      </c>
      <c r="M61" s="20">
        <v>1</v>
      </c>
      <c r="X61" s="20" t="s">
        <v>1085</v>
      </c>
      <c r="Y61" s="20">
        <v>0.87</v>
      </c>
      <c r="Z61" s="20">
        <v>0.59</v>
      </c>
      <c r="AA61" s="20">
        <v>1.28</v>
      </c>
      <c r="AB61" s="20" t="s">
        <v>1085</v>
      </c>
      <c r="AC61" s="20">
        <v>0.87</v>
      </c>
      <c r="AD61" s="20">
        <v>0.59</v>
      </c>
      <c r="AE61" s="20">
        <v>1.28</v>
      </c>
      <c r="BA61" s="20" t="s">
        <v>108</v>
      </c>
      <c r="BB61" s="20" t="s">
        <v>82</v>
      </c>
      <c r="BC61" s="20" t="s">
        <v>1085</v>
      </c>
      <c r="BD61" s="20">
        <v>0.87</v>
      </c>
      <c r="BE61" s="20">
        <v>0.59</v>
      </c>
      <c r="BF61" s="20">
        <v>1.28</v>
      </c>
      <c r="BG61" s="20" t="s">
        <v>84</v>
      </c>
      <c r="BH61" s="20" t="s">
        <v>1086</v>
      </c>
      <c r="BI61" s="25">
        <f>SQRT(BD61)</f>
        <v>0.93273790530888145</v>
      </c>
      <c r="BJ61" s="25">
        <f>SQRT(BE61)</f>
        <v>0.76811457478686085</v>
      </c>
      <c r="BK61" s="25">
        <f>SQRT(BF61)</f>
        <v>1.131370849898476</v>
      </c>
      <c r="BM61" s="23">
        <f t="shared" si="1"/>
        <v>0.16462333052202061</v>
      </c>
      <c r="BN61" s="20">
        <f t="shared" si="2"/>
        <v>0.19863294458959457</v>
      </c>
      <c r="BO61" s="20">
        <f t="shared" si="3"/>
        <v>-6.9631033666753883E-2</v>
      </c>
      <c r="BP61" s="20">
        <f t="shared" si="4"/>
        <v>-0.26381637104118594</v>
      </c>
      <c r="BQ61" s="20">
        <f t="shared" si="5"/>
        <v>0.12343003896576289</v>
      </c>
    </row>
    <row r="62" spans="1:69" s="20" customFormat="1" ht="21" customHeight="1" x14ac:dyDescent="0.35">
      <c r="A62" s="20">
        <v>84</v>
      </c>
      <c r="B62" s="20">
        <v>3</v>
      </c>
      <c r="C62" s="20" t="s">
        <v>749</v>
      </c>
      <c r="D62" s="20" t="str">
        <f t="shared" si="0"/>
        <v>Schwarcz et al (2009)</v>
      </c>
      <c r="E62" s="20" t="s">
        <v>750</v>
      </c>
      <c r="F62" s="20" t="s">
        <v>882</v>
      </c>
      <c r="G62" s="20">
        <v>2009</v>
      </c>
      <c r="H62" s="20" t="s">
        <v>965</v>
      </c>
      <c r="I62" s="20" t="s">
        <v>1087</v>
      </c>
      <c r="J62" s="20" t="s">
        <v>1071</v>
      </c>
      <c r="K62" s="20" t="s">
        <v>1703</v>
      </c>
      <c r="P62" s="20">
        <v>1</v>
      </c>
      <c r="AM62" s="26" t="e">
        <f>(#REF!/#REF!)/(#REF!/#REF!)</f>
        <v>#REF!</v>
      </c>
      <c r="AN62" s="26" t="e">
        <f>EXP((LN(AM62))-(1.96*(SQRT((1/#REF!)+(1/#REF!)-(1/#REF!)-(1/(#REF!))))))</f>
        <v>#REF!</v>
      </c>
      <c r="AO62" s="26" t="e">
        <f>EXP((LN(AM62))+(1.96*(SQRT((1/#REF!)+(1/(#REF!)-(1/#REF!)-(1/#REF!))))))</f>
        <v>#REF!</v>
      </c>
      <c r="BA62" s="20" t="s">
        <v>134</v>
      </c>
      <c r="BB62" s="22" t="s">
        <v>135</v>
      </c>
      <c r="BD62" s="23">
        <v>2.670091927644048</v>
      </c>
      <c r="BE62" s="23">
        <v>1.8494186076482593</v>
      </c>
      <c r="BF62" s="23">
        <v>3.5637942658795976</v>
      </c>
      <c r="BG62" s="21" t="s">
        <v>134</v>
      </c>
      <c r="BH62" s="21" t="s">
        <v>135</v>
      </c>
      <c r="BI62" s="28">
        <v>2.670091927644048</v>
      </c>
      <c r="BJ62" s="28">
        <v>1.8494186076482593</v>
      </c>
      <c r="BK62" s="28">
        <v>3.5637942658795976</v>
      </c>
      <c r="BM62" s="23">
        <f t="shared" si="1"/>
        <v>0.82067331999578874</v>
      </c>
      <c r="BN62" s="20">
        <f t="shared" si="2"/>
        <v>0.89370233823554956</v>
      </c>
      <c r="BO62" s="20">
        <f t="shared" si="3"/>
        <v>0.98211290164869669</v>
      </c>
      <c r="BP62" s="20">
        <f t="shared" si="4"/>
        <v>0.61487132356220686</v>
      </c>
      <c r="BQ62" s="20">
        <f t="shared" si="5"/>
        <v>1.2708257823193665</v>
      </c>
    </row>
    <row r="63" spans="1:69" s="20" customFormat="1" ht="21" customHeight="1" x14ac:dyDescent="0.35">
      <c r="A63" s="20">
        <v>14</v>
      </c>
      <c r="B63" s="20">
        <v>1</v>
      </c>
      <c r="C63" s="20" t="s">
        <v>1088</v>
      </c>
      <c r="D63" s="20" t="str">
        <f t="shared" si="0"/>
        <v>Borgdorff (1998)</v>
      </c>
      <c r="E63" s="20" t="s">
        <v>1089</v>
      </c>
      <c r="F63" s="20" t="s">
        <v>882</v>
      </c>
      <c r="G63" s="20">
        <v>1998</v>
      </c>
      <c r="H63" s="20" t="s">
        <v>1100</v>
      </c>
      <c r="I63" s="20" t="s">
        <v>1100</v>
      </c>
      <c r="J63" s="20" t="s">
        <v>129</v>
      </c>
      <c r="K63" s="20" t="s">
        <v>1703</v>
      </c>
      <c r="O63" s="20">
        <v>1</v>
      </c>
      <c r="AI63" s="20" t="s">
        <v>1101</v>
      </c>
      <c r="AJ63" s="20">
        <v>1.4</v>
      </c>
      <c r="AK63" s="20">
        <v>0.4</v>
      </c>
      <c r="AL63" s="20">
        <v>4.8</v>
      </c>
      <c r="BA63" s="20" t="s">
        <v>81</v>
      </c>
      <c r="BB63" s="20" t="s">
        <v>82</v>
      </c>
      <c r="BC63" s="20" t="s">
        <v>1101</v>
      </c>
      <c r="BD63" s="20">
        <v>1.4</v>
      </c>
      <c r="BE63" s="20">
        <v>0.4</v>
      </c>
      <c r="BF63" s="20">
        <v>4.8</v>
      </c>
      <c r="BG63" s="20" t="s">
        <v>84</v>
      </c>
      <c r="BH63" s="20" t="s">
        <v>1102</v>
      </c>
      <c r="BI63" s="25">
        <f>(1-0.5^(SQRT(BD63)))/(1-0.5^(SQRT(1/BD63)))</f>
        <v>1.2622823107790651</v>
      </c>
      <c r="BJ63" s="25">
        <f>(1-0.5^(SQRT(BE63)))/(1-0.5^(SQRT(1/BE63)))</f>
        <v>0.53309108634533575</v>
      </c>
      <c r="BK63" s="25">
        <f>(1-0.5^(SQRT(BF63)))/(1-0.5^(SQRT(1/BF63)))</f>
        <v>2.8795709437110828</v>
      </c>
      <c r="BM63" s="23">
        <f t="shared" si="1"/>
        <v>0.7291912244337293</v>
      </c>
      <c r="BN63" s="20">
        <f t="shared" si="2"/>
        <v>1.6172886329320177</v>
      </c>
      <c r="BO63" s="20">
        <f t="shared" si="3"/>
        <v>0.23292144019442437</v>
      </c>
      <c r="BP63" s="20">
        <f t="shared" si="4"/>
        <v>-0.62906297571088765</v>
      </c>
      <c r="BQ63" s="20">
        <f t="shared" si="5"/>
        <v>1.0576413051714519</v>
      </c>
    </row>
    <row r="64" spans="1:69" s="20" customFormat="1" ht="21" customHeight="1" x14ac:dyDescent="0.35">
      <c r="A64" s="20">
        <v>32</v>
      </c>
      <c r="B64" s="20">
        <v>1</v>
      </c>
      <c r="C64" s="20" t="s">
        <v>1103</v>
      </c>
      <c r="D64" s="20" t="str">
        <f t="shared" si="0"/>
        <v>Gromov et al (2022)</v>
      </c>
      <c r="E64" s="20" t="s">
        <v>1104</v>
      </c>
      <c r="F64" s="20" t="s">
        <v>882</v>
      </c>
      <c r="G64" s="20">
        <v>2022</v>
      </c>
      <c r="H64" s="20" t="s">
        <v>1100</v>
      </c>
      <c r="I64" s="20" t="s">
        <v>1100</v>
      </c>
      <c r="J64" s="20" t="s">
        <v>129</v>
      </c>
      <c r="K64" s="20" t="s">
        <v>1703</v>
      </c>
      <c r="L64" s="20">
        <v>1</v>
      </c>
      <c r="U64" s="20">
        <v>7</v>
      </c>
      <c r="V64" s="20">
        <v>2.2000000000000002</v>
      </c>
      <c r="W64" s="20">
        <v>22.3</v>
      </c>
      <c r="BA64" s="20" t="s">
        <v>308</v>
      </c>
      <c r="BB64" s="20" t="s">
        <v>82</v>
      </c>
      <c r="BD64" s="20">
        <v>7</v>
      </c>
      <c r="BE64" s="20">
        <v>2.2000000000000002</v>
      </c>
      <c r="BF64" s="20">
        <v>22.3</v>
      </c>
      <c r="BG64" s="21" t="s">
        <v>134</v>
      </c>
      <c r="BH64" s="21" t="s">
        <v>1086</v>
      </c>
      <c r="BI64" s="25">
        <f>SQRT(BD64)</f>
        <v>2.6457513110645907</v>
      </c>
      <c r="BJ64" s="25">
        <f>SQRT(BE64)</f>
        <v>1.4832396974191326</v>
      </c>
      <c r="BK64" s="25">
        <f>SQRT(BF64)</f>
        <v>4.7222875812470377</v>
      </c>
      <c r="BM64" s="23">
        <f t="shared" si="1"/>
        <v>1.1625116136454581</v>
      </c>
      <c r="BN64" s="20">
        <f t="shared" si="2"/>
        <v>2.076536270182447</v>
      </c>
      <c r="BO64" s="20">
        <f t="shared" si="3"/>
        <v>0.97295507452765673</v>
      </c>
      <c r="BP64" s="20">
        <f t="shared" si="4"/>
        <v>0.39422868018213514</v>
      </c>
      <c r="BQ64" s="20">
        <f t="shared" si="5"/>
        <v>1.5522933392330365</v>
      </c>
    </row>
    <row r="65" spans="1:69" s="20" customFormat="1" ht="24" customHeight="1" x14ac:dyDescent="0.35">
      <c r="A65" s="20">
        <v>50</v>
      </c>
      <c r="B65" s="20">
        <v>1</v>
      </c>
      <c r="C65" s="20" t="s">
        <v>1111</v>
      </c>
      <c r="D65" s="20" t="str">
        <f t="shared" si="0"/>
        <v>Kurbatova (2012)</v>
      </c>
      <c r="E65" s="20" t="s">
        <v>1112</v>
      </c>
      <c r="F65" s="20" t="s">
        <v>882</v>
      </c>
      <c r="G65" s="20">
        <v>2012</v>
      </c>
      <c r="H65" s="20" t="s">
        <v>1100</v>
      </c>
      <c r="I65" s="20" t="s">
        <v>1100</v>
      </c>
      <c r="J65" s="20" t="s">
        <v>129</v>
      </c>
      <c r="K65" s="20" t="s">
        <v>1703</v>
      </c>
      <c r="P65" s="20">
        <v>1</v>
      </c>
      <c r="AM65" s="20">
        <v>0.77</v>
      </c>
      <c r="AN65" s="20">
        <v>0.21</v>
      </c>
      <c r="AO65" s="20">
        <v>2.89</v>
      </c>
      <c r="BA65" s="20" t="s">
        <v>134</v>
      </c>
      <c r="BB65" s="20" t="s">
        <v>82</v>
      </c>
      <c r="BD65" s="20">
        <v>0.77</v>
      </c>
      <c r="BE65" s="20">
        <v>0.21</v>
      </c>
      <c r="BF65" s="20">
        <v>2.89</v>
      </c>
      <c r="BG65" s="21" t="s">
        <v>134</v>
      </c>
      <c r="BH65" s="21" t="s">
        <v>82</v>
      </c>
      <c r="BI65" s="22">
        <v>0.77</v>
      </c>
      <c r="BJ65" s="22">
        <v>0.21</v>
      </c>
      <c r="BK65" s="22">
        <v>2.89</v>
      </c>
      <c r="BM65" s="23">
        <f t="shared" si="1"/>
        <v>0.56000000000000005</v>
      </c>
      <c r="BN65" s="20">
        <f t="shared" si="2"/>
        <v>2.12</v>
      </c>
      <c r="BO65" s="20">
        <f t="shared" si="3"/>
        <v>-0.26136476413440751</v>
      </c>
      <c r="BP65" s="20">
        <f t="shared" si="4"/>
        <v>-1.5606477482646683</v>
      </c>
      <c r="BQ65" s="20">
        <f t="shared" si="5"/>
        <v>1.0612565021243408</v>
      </c>
    </row>
    <row r="66" spans="1:69" s="20" customFormat="1" ht="21" customHeight="1" x14ac:dyDescent="0.35">
      <c r="A66" s="20">
        <v>71</v>
      </c>
      <c r="B66" s="20">
        <v>1</v>
      </c>
      <c r="C66" s="20" t="s">
        <v>1128</v>
      </c>
      <c r="D66" s="20" t="str">
        <f t="shared" si="0"/>
        <v>Pradipta et al (2019)</v>
      </c>
      <c r="E66" s="20" t="s">
        <v>1129</v>
      </c>
      <c r="F66" s="20" t="s">
        <v>882</v>
      </c>
      <c r="G66" s="20">
        <v>2019</v>
      </c>
      <c r="H66" s="20" t="s">
        <v>1100</v>
      </c>
      <c r="I66" s="20" t="s">
        <v>1100</v>
      </c>
      <c r="J66" s="20" t="s">
        <v>129</v>
      </c>
      <c r="K66" s="20" t="s">
        <v>1703</v>
      </c>
      <c r="L66" s="20">
        <v>1</v>
      </c>
      <c r="U66" s="20">
        <v>2</v>
      </c>
      <c r="V66" s="20">
        <v>0.8</v>
      </c>
      <c r="W66" s="20">
        <v>4.99</v>
      </c>
      <c r="BA66" s="20" t="s">
        <v>308</v>
      </c>
      <c r="BB66" s="20" t="s">
        <v>82</v>
      </c>
      <c r="BD66" s="20">
        <v>2</v>
      </c>
      <c r="BE66" s="23">
        <v>0.8</v>
      </c>
      <c r="BF66" s="23">
        <v>4.99</v>
      </c>
      <c r="BG66" s="21" t="s">
        <v>134</v>
      </c>
      <c r="BH66" s="21" t="s">
        <v>1086</v>
      </c>
      <c r="BI66" s="25">
        <f>SQRT(BD66)</f>
        <v>1.4142135623730951</v>
      </c>
      <c r="BJ66" s="25">
        <f>SQRT(BE66)</f>
        <v>0.89442719099991586</v>
      </c>
      <c r="BK66" s="25">
        <f>SQRT(BF66)</f>
        <v>2.2338307903688679</v>
      </c>
      <c r="BM66" s="23">
        <f t="shared" si="1"/>
        <v>0.51978637137317929</v>
      </c>
      <c r="BN66" s="20">
        <f t="shared" si="2"/>
        <v>0.81961722799577275</v>
      </c>
      <c r="BO66" s="20">
        <f t="shared" si="3"/>
        <v>0.3465735902799727</v>
      </c>
      <c r="BP66" s="20">
        <f t="shared" si="4"/>
        <v>-0.11157177565710491</v>
      </c>
      <c r="BQ66" s="20">
        <f t="shared" si="5"/>
        <v>0.80371795488171371</v>
      </c>
    </row>
    <row r="67" spans="1:69" s="20" customFormat="1" ht="24" customHeight="1" x14ac:dyDescent="0.35">
      <c r="A67" s="20">
        <v>72</v>
      </c>
      <c r="B67" s="20">
        <v>1</v>
      </c>
      <c r="C67" s="20" t="s">
        <v>1128</v>
      </c>
      <c r="D67" s="20" t="str">
        <f t="shared" si="0"/>
        <v>Pradipta et al (2019)</v>
      </c>
      <c r="E67" s="20" t="s">
        <v>1134</v>
      </c>
      <c r="F67" s="20" t="s">
        <v>882</v>
      </c>
      <c r="G67" s="20">
        <v>2019</v>
      </c>
      <c r="H67" s="20" t="s">
        <v>1139</v>
      </c>
      <c r="I67" s="20" t="s">
        <v>1100</v>
      </c>
      <c r="J67" s="20" t="s">
        <v>129</v>
      </c>
      <c r="K67" s="20" t="s">
        <v>1703</v>
      </c>
      <c r="P67" s="20">
        <v>1</v>
      </c>
      <c r="AI67" s="24"/>
      <c r="AM67" s="26" t="e">
        <f>(#REF!/#REF!)/(#REF!/#REF!)</f>
        <v>#REF!</v>
      </c>
      <c r="AN67" s="26" t="e">
        <f>EXP((LN(AM67))-(1.96*(SQRT((1/#REF!)+(1/#REF!)-(1/#REF!)-(1/(#REF!))))))</f>
        <v>#REF!</v>
      </c>
      <c r="AO67" s="26" t="e">
        <f>EXP((LN(AM67))+(1.96*(SQRT((1/#REF!)+(1/(#REF!)-(1/#REF!)-(1/#REF!))))))</f>
        <v>#REF!</v>
      </c>
      <c r="BA67" s="20" t="s">
        <v>134</v>
      </c>
      <c r="BB67" s="20" t="s">
        <v>135</v>
      </c>
      <c r="BD67" s="29">
        <v>2.911111111111111</v>
      </c>
      <c r="BE67" s="29">
        <v>0.17025054464712344</v>
      </c>
      <c r="BF67" s="29">
        <v>43.330260218637754</v>
      </c>
      <c r="BG67" s="21" t="s">
        <v>134</v>
      </c>
      <c r="BH67" s="21" t="s">
        <v>135</v>
      </c>
      <c r="BI67" s="25">
        <v>2.911111111111111</v>
      </c>
      <c r="BJ67" s="25">
        <v>0.17025054464712344</v>
      </c>
      <c r="BK67" s="25">
        <v>43.330260218637754</v>
      </c>
      <c r="BM67" s="23">
        <f t="shared" si="1"/>
        <v>2.7408605664639873</v>
      </c>
      <c r="BN67" s="20">
        <f t="shared" si="2"/>
        <v>40.419149107526643</v>
      </c>
      <c r="BO67" s="20">
        <f t="shared" si="3"/>
        <v>1.0685348334308318</v>
      </c>
      <c r="BP67" s="20">
        <f t="shared" si="4"/>
        <v>-1.7704841348555858</v>
      </c>
      <c r="BQ67" s="20">
        <f t="shared" si="5"/>
        <v>3.7688512412412338</v>
      </c>
    </row>
    <row r="68" spans="1:69" s="20" customFormat="1" ht="21" customHeight="1" x14ac:dyDescent="0.35">
      <c r="A68" s="20">
        <v>99</v>
      </c>
      <c r="B68" s="20">
        <v>1</v>
      </c>
      <c r="C68" s="20" t="s">
        <v>1140</v>
      </c>
      <c r="D68" s="20" t="str">
        <f t="shared" si="0"/>
        <v>Zagdyn et al (2017)</v>
      </c>
      <c r="E68" s="20" t="s">
        <v>1141</v>
      </c>
      <c r="F68" s="20" t="s">
        <v>882</v>
      </c>
      <c r="G68" s="20">
        <v>2017</v>
      </c>
      <c r="H68" s="20" t="s">
        <v>1100</v>
      </c>
      <c r="I68" s="20" t="s">
        <v>1100</v>
      </c>
      <c r="J68" s="20" t="s">
        <v>129</v>
      </c>
      <c r="K68" s="20" t="s">
        <v>1703</v>
      </c>
      <c r="M68" s="20">
        <v>1</v>
      </c>
      <c r="X68" s="20" t="s">
        <v>1152</v>
      </c>
      <c r="Y68" s="20">
        <v>2.12</v>
      </c>
      <c r="Z68" s="20">
        <v>1.4</v>
      </c>
      <c r="AA68" s="20">
        <v>3.2</v>
      </c>
      <c r="AB68" s="20" t="s">
        <v>1152</v>
      </c>
      <c r="AC68" s="20">
        <v>2.12</v>
      </c>
      <c r="AD68" s="20">
        <v>1.4</v>
      </c>
      <c r="AE68" s="20">
        <v>3.2</v>
      </c>
      <c r="BA68" s="20" t="s">
        <v>108</v>
      </c>
      <c r="BB68" s="20" t="s">
        <v>82</v>
      </c>
      <c r="BC68" s="20" t="s">
        <v>1152</v>
      </c>
      <c r="BD68" s="23">
        <v>2.12</v>
      </c>
      <c r="BE68" s="23">
        <v>1.4</v>
      </c>
      <c r="BF68" s="23">
        <v>3.2</v>
      </c>
      <c r="BG68" s="20" t="s">
        <v>84</v>
      </c>
      <c r="BH68" s="20" t="s">
        <v>1086</v>
      </c>
      <c r="BI68" s="25">
        <f>SQRT(BD68)</f>
        <v>1.4560219778561037</v>
      </c>
      <c r="BJ68" s="25">
        <f>SQRT(BE68)</f>
        <v>1.1832159566199232</v>
      </c>
      <c r="BK68" s="25">
        <f>SQRT(BF68)</f>
        <v>1.7888543819998317</v>
      </c>
      <c r="BM68" s="23">
        <f t="shared" si="1"/>
        <v>0.27280602123618047</v>
      </c>
      <c r="BN68" s="20">
        <f t="shared" si="2"/>
        <v>0.33283240414372806</v>
      </c>
      <c r="BO68" s="20">
        <f t="shared" si="3"/>
        <v>0.37570804434196053</v>
      </c>
      <c r="BP68" s="20">
        <f t="shared" si="4"/>
        <v>0.16823611831060645</v>
      </c>
      <c r="BQ68" s="20">
        <f t="shared" si="5"/>
        <v>0.58157540490284043</v>
      </c>
    </row>
    <row r="69" spans="1:69" s="20" customFormat="1" ht="24" customHeight="1" x14ac:dyDescent="0.35">
      <c r="A69" s="20">
        <v>116</v>
      </c>
      <c r="B69" s="20">
        <v>1</v>
      </c>
      <c r="C69" s="20" t="s">
        <v>1153</v>
      </c>
      <c r="D69" s="20" t="str">
        <f t="shared" si="0"/>
        <v>Lopes VdS et al (2024)</v>
      </c>
      <c r="E69" s="20" t="s">
        <v>1154</v>
      </c>
      <c r="F69" s="20" t="s">
        <v>882</v>
      </c>
      <c r="G69" s="20">
        <v>2024</v>
      </c>
      <c r="I69" s="20" t="s">
        <v>1100</v>
      </c>
      <c r="J69" s="20" t="s">
        <v>129</v>
      </c>
      <c r="K69" s="20" t="s">
        <v>1703</v>
      </c>
      <c r="Q69" s="20">
        <v>1</v>
      </c>
      <c r="AP69" s="20" t="s">
        <v>178</v>
      </c>
      <c r="AQ69" s="20">
        <v>2.41</v>
      </c>
      <c r="AR69" s="20">
        <v>1.34</v>
      </c>
      <c r="AS69" s="20">
        <v>4.3499999999999996</v>
      </c>
      <c r="BA69" s="20" t="s">
        <v>84</v>
      </c>
      <c r="BB69" s="20" t="s">
        <v>82</v>
      </c>
      <c r="BC69" s="20" t="s">
        <v>178</v>
      </c>
      <c r="BD69" s="20">
        <v>2.41</v>
      </c>
      <c r="BE69" s="20">
        <v>1.34</v>
      </c>
      <c r="BF69" s="20">
        <v>4.3499999999999996</v>
      </c>
      <c r="BG69" s="21" t="s">
        <v>84</v>
      </c>
      <c r="BH69" s="21" t="s">
        <v>82</v>
      </c>
      <c r="BI69" s="22">
        <v>2.41</v>
      </c>
      <c r="BJ69" s="22">
        <v>1.34</v>
      </c>
      <c r="BK69" s="22">
        <v>4.3499999999999996</v>
      </c>
      <c r="BM69" s="23">
        <f t="shared" si="1"/>
        <v>1.07</v>
      </c>
      <c r="BN69" s="20">
        <f t="shared" si="2"/>
        <v>1.9399999999999995</v>
      </c>
      <c r="BO69" s="20">
        <f t="shared" si="3"/>
        <v>0.87962674750256364</v>
      </c>
      <c r="BP69" s="20">
        <f t="shared" si="4"/>
        <v>0.29266961396282004</v>
      </c>
      <c r="BQ69" s="20">
        <f t="shared" si="5"/>
        <v>1.4701758451005926</v>
      </c>
    </row>
    <row r="70" spans="1:69" s="20" customFormat="1" ht="21" customHeight="1" x14ac:dyDescent="0.35">
      <c r="A70" s="20">
        <v>43</v>
      </c>
      <c r="B70" s="20">
        <v>6</v>
      </c>
      <c r="C70" s="20" t="s">
        <v>397</v>
      </c>
      <c r="D70" s="20" t="str">
        <f t="shared" si="0"/>
        <v>Jones et al (2015)</v>
      </c>
      <c r="E70" s="20" t="s">
        <v>398</v>
      </c>
      <c r="F70" s="20" t="s">
        <v>882</v>
      </c>
      <c r="G70" s="20">
        <v>2015</v>
      </c>
      <c r="H70" s="20" t="s">
        <v>936</v>
      </c>
      <c r="I70" s="20" t="s">
        <v>980</v>
      </c>
      <c r="J70" s="20" t="s">
        <v>981</v>
      </c>
      <c r="K70" s="20" t="s">
        <v>1703</v>
      </c>
      <c r="N70" s="20">
        <v>1</v>
      </c>
      <c r="AF70" s="20">
        <v>1</v>
      </c>
      <c r="AG70" s="20">
        <v>0.36</v>
      </c>
      <c r="AH70" s="20">
        <v>2.78</v>
      </c>
      <c r="BA70" s="20" t="s">
        <v>188</v>
      </c>
      <c r="BB70" s="20" t="s">
        <v>82</v>
      </c>
      <c r="BD70" s="20">
        <v>1</v>
      </c>
      <c r="BE70" s="20">
        <v>0.36</v>
      </c>
      <c r="BF70" s="20">
        <v>2.78</v>
      </c>
      <c r="BG70" s="21" t="s">
        <v>158</v>
      </c>
      <c r="BH70" s="21"/>
      <c r="BI70" s="22">
        <v>1</v>
      </c>
      <c r="BJ70" s="22">
        <v>0.36</v>
      </c>
      <c r="BK70" s="22">
        <v>2.78</v>
      </c>
      <c r="BM70" s="23">
        <f t="shared" si="1"/>
        <v>0.64</v>
      </c>
      <c r="BN70" s="20">
        <f t="shared" si="2"/>
        <v>1.7799999999999998</v>
      </c>
      <c r="BO70" s="20">
        <f t="shared" si="3"/>
        <v>0</v>
      </c>
      <c r="BP70" s="20">
        <f t="shared" si="4"/>
        <v>-1.0216512475319814</v>
      </c>
      <c r="BQ70" s="20">
        <f t="shared" si="5"/>
        <v>1.0224509277025455</v>
      </c>
    </row>
    <row r="71" spans="1:69" s="20" customFormat="1" ht="24" customHeight="1" x14ac:dyDescent="0.35">
      <c r="A71" s="20">
        <v>43</v>
      </c>
      <c r="B71" s="20">
        <v>7</v>
      </c>
      <c r="C71" s="20" t="s">
        <v>397</v>
      </c>
      <c r="D71" s="20" t="str">
        <f t="shared" si="0"/>
        <v>Jones et al (2015)</v>
      </c>
      <c r="E71" s="20" t="s">
        <v>398</v>
      </c>
      <c r="F71" s="20" t="s">
        <v>882</v>
      </c>
      <c r="G71" s="20">
        <v>2015</v>
      </c>
      <c r="H71" s="20" t="s">
        <v>936</v>
      </c>
      <c r="I71" s="20" t="s">
        <v>982</v>
      </c>
      <c r="J71" s="20" t="s">
        <v>981</v>
      </c>
      <c r="K71" s="20" t="s">
        <v>1703</v>
      </c>
      <c r="N71" s="20">
        <v>1</v>
      </c>
      <c r="AF71" s="20">
        <v>1.32</v>
      </c>
      <c r="AG71" s="20">
        <v>0.52</v>
      </c>
      <c r="AH71" s="20">
        <v>3.35</v>
      </c>
      <c r="BA71" s="20" t="s">
        <v>188</v>
      </c>
      <c r="BB71" s="20" t="s">
        <v>82</v>
      </c>
      <c r="BD71" s="20">
        <v>1.32</v>
      </c>
      <c r="BE71" s="20">
        <v>0.52</v>
      </c>
      <c r="BF71" s="20">
        <v>3.35</v>
      </c>
      <c r="BG71" s="21" t="s">
        <v>158</v>
      </c>
      <c r="BH71" s="21"/>
      <c r="BI71" s="22">
        <v>1.32</v>
      </c>
      <c r="BJ71" s="22">
        <v>0.52</v>
      </c>
      <c r="BK71" s="22">
        <v>3.35</v>
      </c>
      <c r="BM71" s="23">
        <f t="shared" si="1"/>
        <v>0.8</v>
      </c>
      <c r="BN71" s="20">
        <f t="shared" si="2"/>
        <v>2.0300000000000002</v>
      </c>
      <c r="BO71" s="20">
        <f t="shared" si="3"/>
        <v>0.27763173659827955</v>
      </c>
      <c r="BP71" s="20">
        <f t="shared" si="4"/>
        <v>-0.65392646740666394</v>
      </c>
      <c r="BQ71" s="20">
        <f t="shared" si="5"/>
        <v>1.2089603458369751</v>
      </c>
    </row>
    <row r="72" spans="1:69" s="20" customFormat="1" ht="21" customHeight="1" x14ac:dyDescent="0.35">
      <c r="A72" s="20">
        <v>70</v>
      </c>
      <c r="B72" s="20">
        <v>1</v>
      </c>
      <c r="C72" s="20" t="s">
        <v>983</v>
      </c>
      <c r="D72" s="20" t="str">
        <f t="shared" si="0"/>
        <v>Peak et al (2020)</v>
      </c>
      <c r="E72" s="20" t="s">
        <v>984</v>
      </c>
      <c r="F72" s="20" t="s">
        <v>882</v>
      </c>
      <c r="G72" s="20">
        <v>2020</v>
      </c>
      <c r="H72" s="20" t="s">
        <v>1000</v>
      </c>
      <c r="I72" s="20" t="s">
        <v>1001</v>
      </c>
      <c r="J72" s="20" t="s">
        <v>981</v>
      </c>
      <c r="K72" s="20" t="s">
        <v>1703</v>
      </c>
      <c r="O72" s="20">
        <v>1</v>
      </c>
      <c r="AI72" s="20" t="s">
        <v>1002</v>
      </c>
      <c r="AJ72" s="20">
        <v>3.91</v>
      </c>
      <c r="AK72" s="20">
        <v>1.1399999999999999</v>
      </c>
      <c r="AL72" s="20">
        <v>16.899999999999999</v>
      </c>
      <c r="BA72" s="20" t="s">
        <v>81</v>
      </c>
      <c r="BB72" s="20" t="s">
        <v>82</v>
      </c>
      <c r="BC72" s="20" t="s">
        <v>1002</v>
      </c>
      <c r="BD72" s="20">
        <v>3.91</v>
      </c>
      <c r="BE72" s="20">
        <v>1.1399999999999999</v>
      </c>
      <c r="BF72" s="20">
        <v>16.899999999999999</v>
      </c>
      <c r="BG72" s="21" t="s">
        <v>84</v>
      </c>
      <c r="BH72" s="21" t="s">
        <v>1003</v>
      </c>
      <c r="BI72" s="25">
        <f>(1-0.5^(SQRT(BD72)))/(1-0.5^(SQRT(1/BD72)))</f>
        <v>2.5230571497993783</v>
      </c>
      <c r="BJ72" s="25">
        <f>(1-0.5^(SQRT(BE72)))/(1-0.5^(SQRT(1/BE72)))</f>
        <v>1.095054279907181</v>
      </c>
      <c r="BK72" s="25">
        <f>(1-0.5^(SQRT(BF72)))/(1-0.5^(SQRT(1/BF72)))</f>
        <v>6.0719197774340614</v>
      </c>
      <c r="BM72" s="23">
        <f t="shared" si="1"/>
        <v>1.4280028698921974</v>
      </c>
      <c r="BN72" s="20">
        <f t="shared" si="2"/>
        <v>3.5488626276346831</v>
      </c>
      <c r="BO72" s="20">
        <f t="shared" si="3"/>
        <v>0.92547132092809348</v>
      </c>
      <c r="BP72" s="20">
        <f t="shared" si="4"/>
        <v>9.0803932731367484E-2</v>
      </c>
      <c r="BQ72" s="20">
        <f t="shared" si="5"/>
        <v>1.8036748281210151</v>
      </c>
    </row>
    <row r="73" spans="1:69" s="20" customFormat="1" ht="24" customHeight="1" x14ac:dyDescent="0.35">
      <c r="A73" s="20">
        <v>84</v>
      </c>
      <c r="B73" s="20">
        <v>5</v>
      </c>
      <c r="C73" s="20" t="s">
        <v>749</v>
      </c>
      <c r="D73" s="20" t="str">
        <f t="shared" si="0"/>
        <v>Schwarcz et al (2009)</v>
      </c>
      <c r="E73" s="20" t="s">
        <v>750</v>
      </c>
      <c r="F73" s="20" t="s">
        <v>882</v>
      </c>
      <c r="G73" s="20">
        <v>2009</v>
      </c>
      <c r="H73" s="20" t="s">
        <v>965</v>
      </c>
      <c r="I73" s="20" t="s">
        <v>1004</v>
      </c>
      <c r="J73" s="20" t="s">
        <v>981</v>
      </c>
      <c r="K73" s="20" t="s">
        <v>1703</v>
      </c>
      <c r="P73" s="20">
        <v>1</v>
      </c>
      <c r="AM73" s="26" t="e">
        <f>(#REF!/#REF!)/(#REF!/#REF!)</f>
        <v>#REF!</v>
      </c>
      <c r="AN73" s="26" t="e">
        <f>EXP((LN(AM73))-(1.96*(SQRT((1/#REF!)+(1/#REF!)-(1/#REF!)-(1/(#REF!))))))</f>
        <v>#REF!</v>
      </c>
      <c r="AO73" s="26" t="e">
        <f>EXP((LN(AM73))+(1.96*(SQRT((1/#REF!)+(1/(#REF!)-(1/#REF!)-(1/#REF!))))))</f>
        <v>#REF!</v>
      </c>
      <c r="BA73" s="20" t="s">
        <v>134</v>
      </c>
      <c r="BB73" s="22" t="s">
        <v>135</v>
      </c>
      <c r="BD73" s="23">
        <v>2.9112804512180488</v>
      </c>
      <c r="BE73" s="23">
        <v>2.0691065033268248</v>
      </c>
      <c r="BF73" s="23">
        <v>3.7893854315520823</v>
      </c>
      <c r="BG73" s="21" t="s">
        <v>134</v>
      </c>
      <c r="BH73" s="21" t="s">
        <v>135</v>
      </c>
      <c r="BI73" s="28">
        <v>2.9112804512180488</v>
      </c>
      <c r="BJ73" s="28">
        <v>2.0691065033268248</v>
      </c>
      <c r="BK73" s="28">
        <v>3.7893854315520823</v>
      </c>
      <c r="BM73" s="23">
        <f t="shared" si="1"/>
        <v>0.84217394789122402</v>
      </c>
      <c r="BN73" s="20">
        <f t="shared" si="2"/>
        <v>0.8781049803340335</v>
      </c>
      <c r="BO73" s="20">
        <f t="shared" si="3"/>
        <v>1.0685930020047494</v>
      </c>
      <c r="BP73" s="20">
        <f t="shared" si="4"/>
        <v>0.72711687318861118</v>
      </c>
      <c r="BQ73" s="20">
        <f t="shared" si="5"/>
        <v>1.3322038506824461</v>
      </c>
    </row>
    <row r="74" spans="1:69" s="20" customFormat="1" ht="21" customHeight="1" x14ac:dyDescent="0.35">
      <c r="A74" s="20">
        <v>11</v>
      </c>
      <c r="B74" s="20">
        <v>19</v>
      </c>
      <c r="C74" s="20" t="s">
        <v>201</v>
      </c>
      <c r="D74" s="20" t="str">
        <f t="shared" si="0"/>
        <v>Beijer et al (2011)</v>
      </c>
      <c r="E74" s="20" t="s">
        <v>202</v>
      </c>
      <c r="F74" s="20" t="s">
        <v>882</v>
      </c>
      <c r="G74" s="20">
        <v>2011</v>
      </c>
      <c r="H74" s="20" t="s">
        <v>1013</v>
      </c>
      <c r="I74" s="20" t="s">
        <v>1014</v>
      </c>
      <c r="K74" s="20" t="s">
        <v>1703</v>
      </c>
      <c r="Q74" s="20">
        <v>1</v>
      </c>
      <c r="AP74" s="20" t="s">
        <v>159</v>
      </c>
      <c r="AQ74" s="20">
        <v>23.5</v>
      </c>
      <c r="AR74" s="20">
        <v>6.4</v>
      </c>
      <c r="AS74" s="20">
        <v>60.2</v>
      </c>
      <c r="BA74" s="20" t="s">
        <v>84</v>
      </c>
      <c r="BB74" s="20" t="s">
        <v>82</v>
      </c>
      <c r="BC74" s="20" t="s">
        <v>159</v>
      </c>
      <c r="BD74" s="20">
        <v>23.5</v>
      </c>
      <c r="BE74" s="20">
        <v>6.4</v>
      </c>
      <c r="BF74" s="20">
        <v>60.2</v>
      </c>
      <c r="BG74" s="21" t="s">
        <v>84</v>
      </c>
      <c r="BH74" s="21" t="s">
        <v>82</v>
      </c>
      <c r="BI74" s="22">
        <v>23.5</v>
      </c>
      <c r="BJ74" s="22">
        <v>6.4</v>
      </c>
      <c r="BK74" s="22">
        <v>60.2</v>
      </c>
      <c r="BM74" s="23">
        <f t="shared" si="1"/>
        <v>17.100000000000001</v>
      </c>
      <c r="BN74" s="20">
        <f t="shared" si="2"/>
        <v>36.700000000000003</v>
      </c>
      <c r="BO74" s="20">
        <f t="shared" si="3"/>
        <v>3.1570004211501135</v>
      </c>
      <c r="BP74" s="20">
        <f t="shared" si="4"/>
        <v>1.8562979903656263</v>
      </c>
      <c r="BQ74" s="20">
        <f t="shared" si="5"/>
        <v>4.0976723523147758</v>
      </c>
    </row>
    <row r="75" spans="1:69" s="20" customFormat="1" ht="24" customHeight="1" x14ac:dyDescent="0.35">
      <c r="A75" s="20">
        <v>11</v>
      </c>
      <c r="B75" s="20">
        <v>20</v>
      </c>
      <c r="C75" s="20" t="s">
        <v>201</v>
      </c>
      <c r="D75" s="20" t="str">
        <f t="shared" si="0"/>
        <v>Beijer et al (2011)</v>
      </c>
      <c r="E75" s="20" t="s">
        <v>202</v>
      </c>
      <c r="F75" s="20" t="s">
        <v>882</v>
      </c>
      <c r="G75" s="20">
        <v>2011</v>
      </c>
      <c r="H75" s="20" t="s">
        <v>1013</v>
      </c>
      <c r="I75" s="20" t="s">
        <v>1015</v>
      </c>
      <c r="K75" s="20" t="s">
        <v>1703</v>
      </c>
      <c r="Q75" s="20">
        <v>1</v>
      </c>
      <c r="AP75" s="20" t="s">
        <v>159</v>
      </c>
      <c r="AQ75" s="20">
        <v>9.5</v>
      </c>
      <c r="AR75" s="20">
        <v>5.5</v>
      </c>
      <c r="AS75" s="20">
        <v>15.2</v>
      </c>
      <c r="BA75" s="20" t="s">
        <v>84</v>
      </c>
      <c r="BB75" s="20" t="s">
        <v>82</v>
      </c>
      <c r="BC75" s="20" t="s">
        <v>159</v>
      </c>
      <c r="BD75" s="20">
        <v>9.5</v>
      </c>
      <c r="BE75" s="20">
        <v>5.5</v>
      </c>
      <c r="BF75" s="20">
        <v>15.2</v>
      </c>
      <c r="BG75" s="21" t="s">
        <v>84</v>
      </c>
      <c r="BH75" s="21" t="s">
        <v>82</v>
      </c>
      <c r="BI75" s="22">
        <v>9.5</v>
      </c>
      <c r="BJ75" s="22">
        <v>5.5</v>
      </c>
      <c r="BK75" s="22">
        <v>15.2</v>
      </c>
      <c r="BM75" s="23">
        <f t="shared" si="1"/>
        <v>4</v>
      </c>
      <c r="BN75" s="20">
        <f t="shared" si="2"/>
        <v>5.6999999999999993</v>
      </c>
      <c r="BO75" s="20">
        <f t="shared" si="3"/>
        <v>2.2512917986064953</v>
      </c>
      <c r="BP75" s="20">
        <f t="shared" si="4"/>
        <v>1.7047480922384253</v>
      </c>
      <c r="BQ75" s="20">
        <f t="shared" si="5"/>
        <v>2.7212954278522306</v>
      </c>
    </row>
    <row r="76" spans="1:69" s="20" customFormat="1" ht="21" customHeight="1" x14ac:dyDescent="0.35">
      <c r="A76" s="20">
        <v>40</v>
      </c>
      <c r="B76" s="20">
        <v>27</v>
      </c>
      <c r="C76" s="20" t="s">
        <v>914</v>
      </c>
      <c r="D76" s="20" t="str">
        <f t="shared" si="0"/>
        <v>Hwang, S. W. et al (2009)</v>
      </c>
      <c r="E76" s="20" t="s">
        <v>389</v>
      </c>
      <c r="F76" s="20" t="s">
        <v>882</v>
      </c>
      <c r="G76" s="20">
        <v>2009</v>
      </c>
      <c r="H76" s="20" t="s">
        <v>1027</v>
      </c>
      <c r="I76" s="20" t="s">
        <v>1028</v>
      </c>
      <c r="K76" s="20" t="s">
        <v>1703</v>
      </c>
      <c r="T76" s="20">
        <v>1</v>
      </c>
      <c r="AK76" s="27"/>
      <c r="AW76" s="20" t="s">
        <v>159</v>
      </c>
      <c r="AX76" s="20">
        <v>1.37</v>
      </c>
      <c r="AY76" s="20">
        <v>0.56000000000000005</v>
      </c>
      <c r="AZ76" s="20">
        <v>3.38</v>
      </c>
      <c r="BA76" s="20" t="s">
        <v>158</v>
      </c>
      <c r="BB76" s="20" t="s">
        <v>82</v>
      </c>
      <c r="BC76" s="20" t="s">
        <v>159</v>
      </c>
      <c r="BD76" s="20">
        <v>1.37</v>
      </c>
      <c r="BE76" s="20">
        <v>0.56000000000000005</v>
      </c>
      <c r="BF76" s="20">
        <v>3.38</v>
      </c>
      <c r="BG76" s="21" t="s">
        <v>158</v>
      </c>
      <c r="BH76" s="21"/>
      <c r="BI76" s="22">
        <v>1.37</v>
      </c>
      <c r="BJ76" s="22">
        <v>0.56000000000000005</v>
      </c>
      <c r="BK76" s="22">
        <v>3.38</v>
      </c>
      <c r="BL76" s="20">
        <v>3.38</v>
      </c>
      <c r="BM76" s="23">
        <f t="shared" si="1"/>
        <v>0.81</v>
      </c>
      <c r="BN76" s="20">
        <f t="shared" si="2"/>
        <v>2.0099999999999998</v>
      </c>
      <c r="BO76" s="20">
        <f t="shared" si="3"/>
        <v>0.3148107398400336</v>
      </c>
      <c r="BP76" s="20">
        <f t="shared" si="4"/>
        <v>-0.57981849525294205</v>
      </c>
      <c r="BQ76" s="20">
        <f t="shared" si="5"/>
        <v>1.2178757094949273</v>
      </c>
    </row>
    <row r="77" spans="1:69" s="20" customFormat="1" ht="24" customHeight="1" x14ac:dyDescent="0.35">
      <c r="A77" s="20">
        <v>40</v>
      </c>
      <c r="B77" s="20">
        <v>28</v>
      </c>
      <c r="C77" s="20" t="s">
        <v>914</v>
      </c>
      <c r="D77" s="20" t="str">
        <f t="shared" si="0"/>
        <v>Hwang, S. W. et al (2009)</v>
      </c>
      <c r="E77" s="20" t="s">
        <v>389</v>
      </c>
      <c r="F77" s="20" t="s">
        <v>882</v>
      </c>
      <c r="G77" s="20">
        <v>2009</v>
      </c>
      <c r="H77" s="20" t="s">
        <v>1027</v>
      </c>
      <c r="I77" s="20" t="s">
        <v>1029</v>
      </c>
      <c r="K77" s="20" t="s">
        <v>1703</v>
      </c>
      <c r="T77" s="20">
        <v>1</v>
      </c>
      <c r="AK77" s="27"/>
      <c r="AW77" s="20" t="s">
        <v>159</v>
      </c>
      <c r="AX77" s="20">
        <v>2.8</v>
      </c>
      <c r="AY77" s="20">
        <v>2.0699999999999998</v>
      </c>
      <c r="AZ77" s="20">
        <v>3.78</v>
      </c>
      <c r="BA77" s="20" t="s">
        <v>158</v>
      </c>
      <c r="BB77" s="20" t="s">
        <v>82</v>
      </c>
      <c r="BC77" s="20" t="s">
        <v>159</v>
      </c>
      <c r="BD77" s="20">
        <v>2.8</v>
      </c>
      <c r="BE77" s="20">
        <v>2.0699999999999998</v>
      </c>
      <c r="BF77" s="20">
        <v>3.78</v>
      </c>
      <c r="BG77" s="21" t="s">
        <v>158</v>
      </c>
      <c r="BH77" s="21"/>
      <c r="BI77" s="22">
        <v>2.8</v>
      </c>
      <c r="BJ77" s="22">
        <v>2.0699999999999998</v>
      </c>
      <c r="BK77" s="22">
        <v>3.78</v>
      </c>
      <c r="BM77" s="23">
        <f t="shared" si="1"/>
        <v>0.73</v>
      </c>
      <c r="BN77" s="20">
        <f t="shared" si="2"/>
        <v>0.98</v>
      </c>
      <c r="BO77" s="20">
        <f t="shared" si="3"/>
        <v>1.0296194171811581</v>
      </c>
      <c r="BP77" s="20">
        <f t="shared" si="4"/>
        <v>0.72754860727727766</v>
      </c>
      <c r="BQ77" s="20">
        <f t="shared" si="5"/>
        <v>1.3297240096314962</v>
      </c>
    </row>
    <row r="78" spans="1:69" s="20" customFormat="1" ht="21" customHeight="1" x14ac:dyDescent="0.35">
      <c r="A78" s="20">
        <v>73</v>
      </c>
      <c r="B78" s="20">
        <v>5</v>
      </c>
      <c r="C78" s="20" t="s">
        <v>483</v>
      </c>
      <c r="D78" s="20" t="str">
        <f t="shared" si="0"/>
        <v>Ranzani et al (2020)</v>
      </c>
      <c r="E78" s="20" t="s">
        <v>484</v>
      </c>
      <c r="F78" s="20" t="s">
        <v>882</v>
      </c>
      <c r="G78" s="20">
        <v>2020</v>
      </c>
      <c r="H78" s="20" t="s">
        <v>1036</v>
      </c>
      <c r="I78" s="20" t="s">
        <v>1037</v>
      </c>
      <c r="K78" s="20" t="s">
        <v>1703</v>
      </c>
      <c r="O78" s="20">
        <v>1</v>
      </c>
      <c r="AI78" s="30" t="s">
        <v>1038</v>
      </c>
      <c r="AJ78" s="27">
        <v>1.49</v>
      </c>
      <c r="AK78" s="20">
        <v>1.1399999999999999</v>
      </c>
      <c r="AL78" s="20">
        <v>1.96</v>
      </c>
      <c r="BA78" s="20" t="s">
        <v>81</v>
      </c>
      <c r="BB78" s="20" t="s">
        <v>82</v>
      </c>
      <c r="BC78" s="31" t="s">
        <v>1038</v>
      </c>
      <c r="BD78" s="29">
        <v>1.49</v>
      </c>
      <c r="BE78" s="23">
        <v>1.1399999999999999</v>
      </c>
      <c r="BF78" s="23">
        <v>1.96</v>
      </c>
      <c r="BG78" s="21" t="s">
        <v>84</v>
      </c>
      <c r="BH78" s="21" t="s">
        <v>1039</v>
      </c>
      <c r="BI78" s="25">
        <f>(1-0.5^(SQRT(BD78)))/(1-0.5^(SQRT(1/BD78)))</f>
        <v>1.31772385473985</v>
      </c>
      <c r="BJ78" s="25">
        <f>(1-0.5^(SQRT(BE78)))/(1-0.5^(SQRT(1/BE78)))</f>
        <v>1.095054279907181</v>
      </c>
      <c r="BK78" s="25">
        <f>(1-0.5^(SQRT(BF78)))/(1-0.5^(SQRT(1/BF78)))</f>
        <v>1.5904781478343728</v>
      </c>
      <c r="BM78" s="23">
        <f t="shared" si="1"/>
        <v>0.22266957483266903</v>
      </c>
      <c r="BN78" s="20">
        <f t="shared" si="2"/>
        <v>0.27275429309452282</v>
      </c>
      <c r="BO78" s="20">
        <f t="shared" si="3"/>
        <v>0.27590589572147717</v>
      </c>
      <c r="BP78" s="20">
        <f t="shared" si="4"/>
        <v>9.0803932731367484E-2</v>
      </c>
      <c r="BQ78" s="20">
        <f t="shared" si="5"/>
        <v>0.46403469293278071</v>
      </c>
    </row>
    <row r="79" spans="1:69" s="20" customFormat="1" ht="24" customHeight="1" x14ac:dyDescent="0.35">
      <c r="A79" s="20">
        <v>87</v>
      </c>
      <c r="B79" s="20">
        <v>10</v>
      </c>
      <c r="C79" s="20" t="s">
        <v>1048</v>
      </c>
      <c r="D79" s="20" t="str">
        <f t="shared" si="0"/>
        <v>Slockers et al (2018)</v>
      </c>
      <c r="E79" s="20" t="s">
        <v>1049</v>
      </c>
      <c r="F79" s="20" t="s">
        <v>882</v>
      </c>
      <c r="G79" s="20">
        <v>2018</v>
      </c>
      <c r="H79" s="20" t="s">
        <v>1062</v>
      </c>
      <c r="I79" s="20" t="s">
        <v>1063</v>
      </c>
      <c r="K79" s="20" t="s">
        <v>1703</v>
      </c>
      <c r="T79" s="20">
        <v>1</v>
      </c>
      <c r="AW79" s="20" t="s">
        <v>178</v>
      </c>
      <c r="AX79" s="20">
        <v>10</v>
      </c>
      <c r="AY79" s="20">
        <v>5.2</v>
      </c>
      <c r="AZ79" s="20">
        <v>17.5</v>
      </c>
      <c r="BA79" s="20" t="s">
        <v>158</v>
      </c>
      <c r="BB79" s="20" t="s">
        <v>82</v>
      </c>
      <c r="BC79" s="20" t="s">
        <v>178</v>
      </c>
      <c r="BD79" s="23">
        <v>10</v>
      </c>
      <c r="BE79" s="23">
        <v>5.2</v>
      </c>
      <c r="BF79" s="23">
        <v>17.5</v>
      </c>
      <c r="BG79" s="21" t="s">
        <v>158</v>
      </c>
      <c r="BH79" s="21"/>
      <c r="BI79" s="22">
        <v>10</v>
      </c>
      <c r="BJ79" s="22">
        <v>5.2</v>
      </c>
      <c r="BK79" s="22">
        <v>17.5</v>
      </c>
      <c r="BM79" s="23">
        <f t="shared" si="1"/>
        <v>4.8</v>
      </c>
      <c r="BN79" s="20">
        <f t="shared" si="2"/>
        <v>7.5</v>
      </c>
      <c r="BO79" s="20">
        <f t="shared" si="3"/>
        <v>2.3025850929940459</v>
      </c>
      <c r="BP79" s="20">
        <f t="shared" si="4"/>
        <v>1.6486586255873816</v>
      </c>
      <c r="BQ79" s="20">
        <f t="shared" si="5"/>
        <v>2.8622008809294686</v>
      </c>
    </row>
    <row r="80" spans="1:69" s="20" customFormat="1" ht="21" customHeight="1" x14ac:dyDescent="0.35">
      <c r="A80" s="20">
        <v>81</v>
      </c>
      <c r="B80" s="20">
        <v>11</v>
      </c>
      <c r="C80" s="20" t="s">
        <v>730</v>
      </c>
      <c r="D80" s="20" t="str">
        <f t="shared" si="0"/>
        <v>Schinka et al (2018)</v>
      </c>
      <c r="E80" s="20" t="s">
        <v>731</v>
      </c>
      <c r="F80" s="20" t="s">
        <v>882</v>
      </c>
      <c r="G80" s="20">
        <v>2018</v>
      </c>
      <c r="H80" s="20" t="s">
        <v>1045</v>
      </c>
      <c r="I80" s="20" t="s">
        <v>1046</v>
      </c>
      <c r="K80" s="20" t="s">
        <v>1703</v>
      </c>
      <c r="O80" s="20">
        <v>1</v>
      </c>
      <c r="AI80" s="20" t="s">
        <v>178</v>
      </c>
      <c r="AJ80" s="20">
        <v>5.0999999999999996</v>
      </c>
      <c r="AK80" s="20">
        <v>4.2</v>
      </c>
      <c r="AL80" s="20">
        <v>6.4</v>
      </c>
      <c r="AM80" s="26"/>
      <c r="AN80" s="26"/>
      <c r="AO80" s="26"/>
      <c r="BA80" s="20" t="s">
        <v>81</v>
      </c>
      <c r="BB80" s="20" t="s">
        <v>82</v>
      </c>
      <c r="BC80" s="20" t="s">
        <v>178</v>
      </c>
      <c r="BD80" s="23">
        <v>5.0999999999999996</v>
      </c>
      <c r="BE80" s="23">
        <v>4.2</v>
      </c>
      <c r="BF80" s="23">
        <v>6.4</v>
      </c>
      <c r="BG80" s="21" t="s">
        <v>84</v>
      </c>
      <c r="BH80" s="21" t="s">
        <v>1047</v>
      </c>
      <c r="BI80" s="25">
        <f>(1-0.5^(SQRT(BD80)))/(1-0.5^(SQRT(1/BD80)))</f>
        <v>2.9927701158196593</v>
      </c>
      <c r="BJ80" s="25">
        <f>(1-0.5^(SQRT(BE80)))/(1-0.5^(SQRT(1/BE80)))</f>
        <v>2.6429026636371753</v>
      </c>
      <c r="BK80" s="25">
        <f>(1-0.5^(SQRT(BF80)))/(1-0.5^(SQRT(1/BF80)))</f>
        <v>3.4500442265710953</v>
      </c>
      <c r="BM80" s="23">
        <f t="shared" si="1"/>
        <v>0.34986745218248405</v>
      </c>
      <c r="BN80" s="20">
        <f t="shared" si="2"/>
        <v>0.45727411075143598</v>
      </c>
      <c r="BO80" s="20">
        <f t="shared" si="3"/>
        <v>1.0961994186436386</v>
      </c>
      <c r="BP80" s="20">
        <f t="shared" si="4"/>
        <v>0.97187780695956427</v>
      </c>
      <c r="BQ80" s="20">
        <f t="shared" si="5"/>
        <v>1.2383870502570715</v>
      </c>
    </row>
    <row r="81" spans="1:69" s="20" customFormat="1" ht="24" customHeight="1" x14ac:dyDescent="0.35">
      <c r="A81" s="20">
        <v>100</v>
      </c>
      <c r="B81" s="20">
        <v>8</v>
      </c>
      <c r="C81" s="20" t="s">
        <v>112</v>
      </c>
      <c r="D81" s="20" t="str">
        <f t="shared" si="0"/>
        <v>Zagozdzon (2016)</v>
      </c>
      <c r="E81" s="20" t="s">
        <v>114</v>
      </c>
      <c r="F81" s="20" t="s">
        <v>882</v>
      </c>
      <c r="G81" s="20">
        <v>2016</v>
      </c>
      <c r="H81" s="20" t="s">
        <v>1069</v>
      </c>
      <c r="I81" s="20" t="s">
        <v>1037</v>
      </c>
      <c r="K81" s="20" t="s">
        <v>1703</v>
      </c>
      <c r="P81" s="20">
        <v>1</v>
      </c>
      <c r="AM81" s="26" t="e">
        <f>(#REF!/#REF!)/(#REF!/#REF!)</f>
        <v>#REF!</v>
      </c>
      <c r="AN81" s="26" t="e">
        <f>EXP((LN(AM81))-(1.96*(SQRT((1/#REF!)+(1/#REF!)-(1/#REF!)-(1/(#REF!))))))</f>
        <v>#REF!</v>
      </c>
      <c r="AO81" s="26" t="e">
        <f>EXP((LN(AM81))+(1.96*(SQRT((1/#REF!)+(1/(#REF!)-(1/#REF!)-(1/#REF!))))))</f>
        <v>#REF!</v>
      </c>
      <c r="BA81" s="20" t="s">
        <v>134</v>
      </c>
      <c r="BB81" s="20" t="s">
        <v>135</v>
      </c>
      <c r="BD81" s="23">
        <v>2.0321691176470589</v>
      </c>
      <c r="BE81" s="23">
        <v>0.12112056340807693</v>
      </c>
      <c r="BF81" s="23">
        <v>30.934260398687577</v>
      </c>
      <c r="BG81" s="21" t="s">
        <v>134</v>
      </c>
      <c r="BH81" s="21" t="s">
        <v>135</v>
      </c>
      <c r="BI81" s="28">
        <v>2.0321691176470589</v>
      </c>
      <c r="BJ81" s="28">
        <v>0.12112056340807693</v>
      </c>
      <c r="BK81" s="28">
        <v>30.934260398687577</v>
      </c>
      <c r="BM81" s="23">
        <f t="shared" si="1"/>
        <v>1.9110485542389819</v>
      </c>
      <c r="BN81" s="20">
        <f t="shared" si="2"/>
        <v>28.902091281040519</v>
      </c>
      <c r="BO81" s="20">
        <f t="shared" si="3"/>
        <v>0.7091037534415584</v>
      </c>
      <c r="BP81" s="20">
        <f t="shared" si="4"/>
        <v>-2.1109688376519271</v>
      </c>
      <c r="BQ81" s="20">
        <f t="shared" si="5"/>
        <v>3.4318643204601189</v>
      </c>
    </row>
    <row r="82" spans="1:69" s="20" customFormat="1" ht="21" customHeight="1" x14ac:dyDescent="0.35">
      <c r="A82" s="9">
        <v>20</v>
      </c>
      <c r="B82" s="9">
        <v>1</v>
      </c>
      <c r="C82" s="9" t="s">
        <v>570</v>
      </c>
      <c r="D82" s="9" t="s">
        <v>1675</v>
      </c>
      <c r="E82" s="9" t="s">
        <v>1155</v>
      </c>
      <c r="F82" s="9" t="s">
        <v>882</v>
      </c>
      <c r="G82" s="9">
        <v>2022</v>
      </c>
      <c r="H82" s="9" t="s">
        <v>1169</v>
      </c>
      <c r="I82" s="9" t="s">
        <v>225</v>
      </c>
      <c r="J82" s="9" t="s">
        <v>225</v>
      </c>
      <c r="K82" s="9" t="s">
        <v>225</v>
      </c>
      <c r="L82" s="9"/>
      <c r="M82" s="9"/>
      <c r="N82" s="9"/>
      <c r="O82" s="9"/>
      <c r="P82" s="9"/>
      <c r="Q82" s="9"/>
      <c r="R82" s="9"/>
      <c r="S82" s="9"/>
      <c r="T82" s="9">
        <v>1</v>
      </c>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t="s">
        <v>276</v>
      </c>
      <c r="AX82" s="9">
        <v>1.3</v>
      </c>
      <c r="AY82" s="9">
        <v>1.1000000000000001</v>
      </c>
      <c r="AZ82" s="9">
        <v>1.5</v>
      </c>
      <c r="BA82" s="9" t="s">
        <v>158</v>
      </c>
      <c r="BB82" s="9" t="s">
        <v>82</v>
      </c>
      <c r="BC82" s="9" t="s">
        <v>276</v>
      </c>
      <c r="BD82" s="9">
        <v>1.3</v>
      </c>
      <c r="BE82" s="9">
        <v>1.1000000000000001</v>
      </c>
      <c r="BF82" s="9">
        <v>1.5</v>
      </c>
      <c r="BG82" s="35" t="s">
        <v>158</v>
      </c>
      <c r="BH82" s="35"/>
      <c r="BI82" s="36">
        <v>1.3</v>
      </c>
      <c r="BJ82" s="36">
        <v>1.1000000000000001</v>
      </c>
      <c r="BK82" s="36">
        <v>1.5</v>
      </c>
      <c r="BL82" s="9"/>
      <c r="BM82" s="9">
        <v>0.19999999999999996</v>
      </c>
      <c r="BN82" s="9">
        <v>0.19999999999999996</v>
      </c>
      <c r="BO82" s="9">
        <v>0.26236426446749106</v>
      </c>
      <c r="BP82" s="9">
        <v>9.5310179804324935E-2</v>
      </c>
      <c r="BQ82" s="9">
        <v>0.40546510810816438</v>
      </c>
    </row>
    <row r="83" spans="1:69" s="20" customFormat="1" ht="24" customHeight="1" x14ac:dyDescent="0.35">
      <c r="A83" s="9">
        <v>76</v>
      </c>
      <c r="B83" s="9">
        <v>1</v>
      </c>
      <c r="C83" s="9" t="s">
        <v>452</v>
      </c>
      <c r="D83" s="9" t="s">
        <v>1676</v>
      </c>
      <c r="E83" s="9" t="s">
        <v>1170</v>
      </c>
      <c r="F83" s="9" t="s">
        <v>882</v>
      </c>
      <c r="G83" s="9">
        <v>2021</v>
      </c>
      <c r="H83" s="9" t="s">
        <v>225</v>
      </c>
      <c r="I83" s="9" t="s">
        <v>225</v>
      </c>
      <c r="J83" s="9" t="s">
        <v>225</v>
      </c>
      <c r="K83" s="9" t="s">
        <v>225</v>
      </c>
      <c r="L83" s="9"/>
      <c r="M83" s="9"/>
      <c r="N83" s="9"/>
      <c r="O83" s="9">
        <v>1</v>
      </c>
      <c r="P83" s="9"/>
      <c r="Q83" s="9"/>
      <c r="R83" s="9"/>
      <c r="S83" s="9"/>
      <c r="T83" s="9"/>
      <c r="U83" s="9"/>
      <c r="V83" s="9"/>
      <c r="W83" s="9"/>
      <c r="X83" s="9"/>
      <c r="Y83" s="9"/>
      <c r="Z83" s="9"/>
      <c r="AA83" s="9"/>
      <c r="AB83" s="9"/>
      <c r="AC83" s="9"/>
      <c r="AD83" s="9"/>
      <c r="AE83" s="9"/>
      <c r="AF83" s="9"/>
      <c r="AG83" s="9"/>
      <c r="AH83" s="9"/>
      <c r="AI83" s="9" t="s">
        <v>1182</v>
      </c>
      <c r="AJ83" s="9">
        <v>5.73</v>
      </c>
      <c r="AK83" s="9">
        <v>3.01</v>
      </c>
      <c r="AL83" s="9">
        <v>10.91</v>
      </c>
      <c r="AM83" s="9"/>
      <c r="AN83" s="9"/>
      <c r="AO83" s="9"/>
      <c r="AP83" s="9"/>
      <c r="AQ83" s="9"/>
      <c r="AR83" s="9"/>
      <c r="AS83" s="9"/>
      <c r="AT83" s="9"/>
      <c r="AU83" s="9"/>
      <c r="AV83" s="9"/>
      <c r="AW83" s="9"/>
      <c r="AX83" s="9"/>
      <c r="AY83" s="9"/>
      <c r="AZ83" s="9"/>
      <c r="BA83" s="9" t="s">
        <v>81</v>
      </c>
      <c r="BB83" s="9" t="s">
        <v>82</v>
      </c>
      <c r="BC83" s="9" t="s">
        <v>1182</v>
      </c>
      <c r="BD83" s="9">
        <v>5.73</v>
      </c>
      <c r="BE83" s="9">
        <v>3.01</v>
      </c>
      <c r="BF83" s="9">
        <v>10.91</v>
      </c>
      <c r="BG83" s="35" t="s">
        <v>84</v>
      </c>
      <c r="BH83" s="35" t="s">
        <v>1183</v>
      </c>
      <c r="BI83" s="36">
        <v>3.2206580457052878</v>
      </c>
      <c r="BJ83" s="36">
        <v>2.1240485752149194</v>
      </c>
      <c r="BK83" s="36">
        <v>4.7474985801605367</v>
      </c>
      <c r="BL83" s="9"/>
      <c r="BM83" s="9">
        <v>1.0966094704903684</v>
      </c>
      <c r="BN83" s="9">
        <v>1.5268405344552489</v>
      </c>
      <c r="BO83" s="9">
        <v>1.1695857006975194</v>
      </c>
      <c r="BP83" s="9">
        <v>0.75332397280505869</v>
      </c>
      <c r="BQ83" s="9">
        <v>1.5576178646332821</v>
      </c>
    </row>
    <row r="84" spans="1:69" s="20" customFormat="1" ht="21" customHeight="1" x14ac:dyDescent="0.35">
      <c r="A84" s="9">
        <v>97</v>
      </c>
      <c r="B84" s="9">
        <v>1</v>
      </c>
      <c r="C84" s="9" t="s">
        <v>1184</v>
      </c>
      <c r="D84" s="9" t="s">
        <v>1677</v>
      </c>
      <c r="E84" s="9" t="s">
        <v>1185</v>
      </c>
      <c r="F84" s="9" t="s">
        <v>882</v>
      </c>
      <c r="G84" s="9">
        <v>2020</v>
      </c>
      <c r="H84" s="9" t="s">
        <v>1169</v>
      </c>
      <c r="I84" s="9" t="s">
        <v>1169</v>
      </c>
      <c r="J84" s="9" t="s">
        <v>225</v>
      </c>
      <c r="K84" s="9" t="s">
        <v>225</v>
      </c>
      <c r="L84" s="9"/>
      <c r="M84" s="9"/>
      <c r="N84" s="9"/>
      <c r="O84" s="9"/>
      <c r="P84" s="9">
        <v>1</v>
      </c>
      <c r="Q84" s="9">
        <v>1</v>
      </c>
      <c r="R84" s="9"/>
      <c r="S84" s="9"/>
      <c r="T84" s="9"/>
      <c r="U84" s="9"/>
      <c r="V84" s="9"/>
      <c r="W84" s="9"/>
      <c r="X84" s="9"/>
      <c r="Y84" s="9"/>
      <c r="Z84" s="9"/>
      <c r="AA84" s="9"/>
      <c r="AB84" s="9"/>
      <c r="AC84" s="9"/>
      <c r="AD84" s="9"/>
      <c r="AE84" s="9"/>
      <c r="AF84" s="9"/>
      <c r="AG84" s="9"/>
      <c r="AH84" s="9"/>
      <c r="AI84" s="9"/>
      <c r="AJ84" s="9"/>
      <c r="AK84" s="9"/>
      <c r="AL84" s="9"/>
      <c r="AM84" s="9" t="e">
        <v>#REF!</v>
      </c>
      <c r="AN84" s="9" t="e">
        <v>#REF!</v>
      </c>
      <c r="AO84" s="9" t="e">
        <v>#REF!</v>
      </c>
      <c r="AP84" s="9" t="s">
        <v>178</v>
      </c>
      <c r="AQ84" s="9">
        <v>0.4</v>
      </c>
      <c r="AR84" s="9">
        <v>0</v>
      </c>
      <c r="AS84" s="9">
        <v>2.5</v>
      </c>
      <c r="AT84" s="9"/>
      <c r="AU84" s="9"/>
      <c r="AV84" s="9"/>
      <c r="AW84" s="9"/>
      <c r="AX84" s="9"/>
      <c r="AY84" s="9"/>
      <c r="AZ84" s="9"/>
      <c r="BA84" s="9" t="s">
        <v>84</v>
      </c>
      <c r="BB84" s="9" t="s">
        <v>82</v>
      </c>
      <c r="BC84" s="9" t="s">
        <v>178</v>
      </c>
      <c r="BD84" s="9">
        <v>0.4</v>
      </c>
      <c r="BE84" s="9">
        <v>5.0000000000000001E-3</v>
      </c>
      <c r="BF84" s="9">
        <v>2.5</v>
      </c>
      <c r="BG84" s="35" t="s">
        <v>84</v>
      </c>
      <c r="BH84" s="35" t="s">
        <v>82</v>
      </c>
      <c r="BI84" s="36">
        <v>0.4</v>
      </c>
      <c r="BJ84" s="36">
        <v>5.0000000000000001E-3</v>
      </c>
      <c r="BK84" s="36">
        <v>2.5</v>
      </c>
      <c r="BL84" s="9"/>
      <c r="BM84" s="9">
        <v>0.39500000000000002</v>
      </c>
      <c r="BN84" s="9">
        <v>2.1</v>
      </c>
      <c r="BO84" s="9">
        <v>-0.916290731874155</v>
      </c>
      <c r="BP84" s="9">
        <v>-5.2983173665480363</v>
      </c>
      <c r="BQ84" s="9">
        <v>0.91629073187415511</v>
      </c>
    </row>
    <row r="85" spans="1:69" s="20" customFormat="1" ht="24" customHeight="1" x14ac:dyDescent="0.35">
      <c r="A85" s="9">
        <v>7</v>
      </c>
      <c r="B85" s="9">
        <v>22</v>
      </c>
      <c r="C85" s="9" t="s">
        <v>522</v>
      </c>
      <c r="D85" s="9" t="s">
        <v>1657</v>
      </c>
      <c r="E85" s="9" t="s">
        <v>523</v>
      </c>
      <c r="F85" s="9" t="s">
        <v>882</v>
      </c>
      <c r="G85" s="9">
        <v>2013</v>
      </c>
      <c r="H85" s="9" t="s">
        <v>895</v>
      </c>
      <c r="I85" s="9" t="s">
        <v>1270</v>
      </c>
      <c r="J85" s="9" t="s">
        <v>1271</v>
      </c>
      <c r="K85" s="9" t="s">
        <v>1271</v>
      </c>
      <c r="L85" s="9"/>
      <c r="M85" s="9"/>
      <c r="N85" s="9"/>
      <c r="O85" s="9"/>
      <c r="P85" s="9"/>
      <c r="Q85" s="9"/>
      <c r="R85" s="9"/>
      <c r="S85" s="9"/>
      <c r="T85" s="9">
        <v>1</v>
      </c>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t="s">
        <v>528</v>
      </c>
      <c r="AX85" s="9">
        <v>7.7</v>
      </c>
      <c r="AY85" s="9">
        <v>5.7</v>
      </c>
      <c r="AZ85" s="9">
        <v>10.3</v>
      </c>
      <c r="BA85" s="9" t="s">
        <v>158</v>
      </c>
      <c r="BB85" s="9" t="s">
        <v>82</v>
      </c>
      <c r="BC85" s="9" t="s">
        <v>528</v>
      </c>
      <c r="BD85" s="9">
        <v>7.7</v>
      </c>
      <c r="BE85" s="9">
        <v>5.7</v>
      </c>
      <c r="BF85" s="9">
        <v>10.3</v>
      </c>
      <c r="BG85" s="35" t="s">
        <v>158</v>
      </c>
      <c r="BH85" s="35"/>
      <c r="BI85" s="36">
        <v>7.7</v>
      </c>
      <c r="BJ85" s="36">
        <v>5.7</v>
      </c>
      <c r="BK85" s="36">
        <v>10.3</v>
      </c>
      <c r="BL85" s="9"/>
      <c r="BM85" s="9">
        <v>2</v>
      </c>
      <c r="BN85" s="9">
        <v>2.6000000000000005</v>
      </c>
      <c r="BO85" s="9">
        <v>2.0412203288596382</v>
      </c>
      <c r="BP85" s="9">
        <v>1.7404661748405046</v>
      </c>
      <c r="BQ85" s="9">
        <v>2.33214389523559</v>
      </c>
    </row>
    <row r="86" spans="1:69" s="20" customFormat="1" ht="21" customHeight="1" x14ac:dyDescent="0.35">
      <c r="A86" s="9">
        <v>7</v>
      </c>
      <c r="B86" s="9">
        <v>23</v>
      </c>
      <c r="C86" s="9" t="s">
        <v>522</v>
      </c>
      <c r="D86" s="9" t="s">
        <v>1657</v>
      </c>
      <c r="E86" s="9" t="s">
        <v>523</v>
      </c>
      <c r="F86" s="9" t="s">
        <v>882</v>
      </c>
      <c r="G86" s="9">
        <v>2013</v>
      </c>
      <c r="H86" s="9" t="s">
        <v>895</v>
      </c>
      <c r="I86" s="9" t="s">
        <v>1273</v>
      </c>
      <c r="J86" s="9" t="s">
        <v>1271</v>
      </c>
      <c r="K86" s="9" t="s">
        <v>1271</v>
      </c>
      <c r="L86" s="9"/>
      <c r="M86" s="9"/>
      <c r="N86" s="9"/>
      <c r="O86" s="9"/>
      <c r="P86" s="9"/>
      <c r="Q86" s="9"/>
      <c r="R86" s="9"/>
      <c r="S86" s="9"/>
      <c r="T86" s="9">
        <v>1</v>
      </c>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t="s">
        <v>528</v>
      </c>
      <c r="AX86" s="9">
        <v>16.899999999999999</v>
      </c>
      <c r="AY86" s="9">
        <v>9.1999999999999993</v>
      </c>
      <c r="AZ86" s="9">
        <v>30.9</v>
      </c>
      <c r="BA86" s="9" t="s">
        <v>158</v>
      </c>
      <c r="BB86" s="9" t="s">
        <v>82</v>
      </c>
      <c r="BC86" s="9" t="s">
        <v>528</v>
      </c>
      <c r="BD86" s="9">
        <v>16.899999999999999</v>
      </c>
      <c r="BE86" s="9">
        <v>9.1999999999999993</v>
      </c>
      <c r="BF86" s="9">
        <v>30.9</v>
      </c>
      <c r="BG86" s="35" t="s">
        <v>158</v>
      </c>
      <c r="BH86" s="35"/>
      <c r="BI86" s="36">
        <v>16.899999999999999</v>
      </c>
      <c r="BJ86" s="36">
        <v>9.1999999999999993</v>
      </c>
      <c r="BK86" s="36">
        <v>30.9</v>
      </c>
      <c r="BL86" s="9"/>
      <c r="BM86" s="9">
        <v>7.6999999999999993</v>
      </c>
      <c r="BN86" s="9">
        <v>14</v>
      </c>
      <c r="BO86" s="9">
        <v>2.8273136219290276</v>
      </c>
      <c r="BP86" s="9">
        <v>2.2192034840549946</v>
      </c>
      <c r="BQ86" s="9">
        <v>3.4307561839036995</v>
      </c>
    </row>
    <row r="87" spans="1:69" s="20" customFormat="1" ht="24" customHeight="1" x14ac:dyDescent="0.35">
      <c r="A87" s="9">
        <v>7</v>
      </c>
      <c r="B87" s="9">
        <v>24</v>
      </c>
      <c r="C87" s="9" t="s">
        <v>522</v>
      </c>
      <c r="D87" s="9" t="s">
        <v>1657</v>
      </c>
      <c r="E87" s="9" t="s">
        <v>523</v>
      </c>
      <c r="F87" s="9" t="s">
        <v>882</v>
      </c>
      <c r="G87" s="9">
        <v>2013</v>
      </c>
      <c r="H87" s="9" t="s">
        <v>895</v>
      </c>
      <c r="I87" s="9" t="s">
        <v>1274</v>
      </c>
      <c r="J87" s="9" t="s">
        <v>1271</v>
      </c>
      <c r="K87" s="9" t="s">
        <v>1271</v>
      </c>
      <c r="L87" s="9"/>
      <c r="M87" s="9"/>
      <c r="N87" s="9"/>
      <c r="O87" s="9"/>
      <c r="P87" s="9"/>
      <c r="Q87" s="9"/>
      <c r="R87" s="9"/>
      <c r="S87" s="9"/>
      <c r="T87" s="9">
        <v>1</v>
      </c>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t="s">
        <v>528</v>
      </c>
      <c r="AX87" s="9">
        <v>21.3</v>
      </c>
      <c r="AY87" s="9">
        <v>8.4</v>
      </c>
      <c r="AZ87" s="9">
        <v>53.9</v>
      </c>
      <c r="BA87" s="9" t="s">
        <v>158</v>
      </c>
      <c r="BB87" s="9" t="s">
        <v>82</v>
      </c>
      <c r="BC87" s="9" t="s">
        <v>528</v>
      </c>
      <c r="BD87" s="9">
        <v>21.3</v>
      </c>
      <c r="BE87" s="9">
        <v>8.4</v>
      </c>
      <c r="BF87" s="9">
        <v>53.9</v>
      </c>
      <c r="BG87" s="35" t="s">
        <v>158</v>
      </c>
      <c r="BH87" s="35"/>
      <c r="BI87" s="36">
        <v>21.3</v>
      </c>
      <c r="BJ87" s="36">
        <v>8.4</v>
      </c>
      <c r="BK87" s="36">
        <v>53.9</v>
      </c>
      <c r="BL87" s="9"/>
      <c r="BM87" s="9">
        <v>12.9</v>
      </c>
      <c r="BN87" s="9">
        <v>32.599999999999994</v>
      </c>
      <c r="BO87" s="9">
        <v>3.0587070727153796</v>
      </c>
      <c r="BP87" s="9">
        <v>2.1282317058492679</v>
      </c>
      <c r="BQ87" s="9">
        <v>3.9871304779149512</v>
      </c>
    </row>
    <row r="88" spans="1:69" s="20" customFormat="1" ht="21" customHeight="1" x14ac:dyDescent="0.35">
      <c r="A88" s="9">
        <v>39</v>
      </c>
      <c r="B88" s="9">
        <v>21</v>
      </c>
      <c r="C88" s="9" t="s">
        <v>378</v>
      </c>
      <c r="D88" s="9" t="s">
        <v>1658</v>
      </c>
      <c r="E88" s="9" t="s">
        <v>379</v>
      </c>
      <c r="F88" s="9" t="s">
        <v>882</v>
      </c>
      <c r="G88" s="9">
        <v>2000</v>
      </c>
      <c r="H88" s="9" t="s">
        <v>912</v>
      </c>
      <c r="I88" s="9" t="s">
        <v>1275</v>
      </c>
      <c r="J88" s="9" t="s">
        <v>1271</v>
      </c>
      <c r="K88" s="9" t="s">
        <v>1271</v>
      </c>
      <c r="L88" s="9"/>
      <c r="M88" s="9"/>
      <c r="N88" s="9"/>
      <c r="O88" s="9"/>
      <c r="P88" s="9"/>
      <c r="Q88" s="9"/>
      <c r="R88" s="9"/>
      <c r="S88" s="9">
        <v>1</v>
      </c>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v>0.8</v>
      </c>
      <c r="AU88" s="9">
        <v>0.1</v>
      </c>
      <c r="AV88" s="9">
        <v>5.5</v>
      </c>
      <c r="AW88" s="9"/>
      <c r="AX88" s="9"/>
      <c r="AY88" s="9"/>
      <c r="AZ88" s="9"/>
      <c r="BA88" s="9" t="s">
        <v>575</v>
      </c>
      <c r="BB88" s="9" t="s">
        <v>82</v>
      </c>
      <c r="BC88" s="9"/>
      <c r="BD88" s="9">
        <v>0.8</v>
      </c>
      <c r="BE88" s="9">
        <v>0.1</v>
      </c>
      <c r="BF88" s="9">
        <v>5.5</v>
      </c>
      <c r="BG88" s="35" t="s">
        <v>575</v>
      </c>
      <c r="BH88" s="35"/>
      <c r="BI88" s="36">
        <v>0.8</v>
      </c>
      <c r="BJ88" s="36">
        <v>0.1</v>
      </c>
      <c r="BK88" s="36">
        <v>5.5</v>
      </c>
      <c r="BL88" s="9"/>
      <c r="BM88" s="9">
        <v>0.70000000000000007</v>
      </c>
      <c r="BN88" s="9">
        <v>4.7</v>
      </c>
      <c r="BO88" s="9">
        <v>-0.22314355131420971</v>
      </c>
      <c r="BP88" s="9">
        <v>-2.3025850929940455</v>
      </c>
      <c r="BQ88" s="9">
        <v>1.7047480922384253</v>
      </c>
    </row>
    <row r="89" spans="1:69" s="20" customFormat="1" ht="24" customHeight="1" x14ac:dyDescent="0.35">
      <c r="A89" s="9">
        <v>39</v>
      </c>
      <c r="B89" s="9">
        <v>22</v>
      </c>
      <c r="C89" s="9" t="s">
        <v>378</v>
      </c>
      <c r="D89" s="9" t="s">
        <v>1658</v>
      </c>
      <c r="E89" s="9" t="s">
        <v>379</v>
      </c>
      <c r="F89" s="9" t="s">
        <v>882</v>
      </c>
      <c r="G89" s="9">
        <v>2000</v>
      </c>
      <c r="H89" s="9" t="s">
        <v>912</v>
      </c>
      <c r="I89" s="9" t="s">
        <v>1275</v>
      </c>
      <c r="J89" s="9" t="s">
        <v>1271</v>
      </c>
      <c r="K89" s="9" t="s">
        <v>1271</v>
      </c>
      <c r="L89" s="9"/>
      <c r="M89" s="9"/>
      <c r="N89" s="9"/>
      <c r="O89" s="9"/>
      <c r="P89" s="9"/>
      <c r="Q89" s="9"/>
      <c r="R89" s="9"/>
      <c r="S89" s="9">
        <v>1</v>
      </c>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v>6.5</v>
      </c>
      <c r="AU89" s="9">
        <v>1.8</v>
      </c>
      <c r="AV89" s="9">
        <v>23.1</v>
      </c>
      <c r="AW89" s="9"/>
      <c r="AX89" s="9"/>
      <c r="AY89" s="9"/>
      <c r="AZ89" s="9"/>
      <c r="BA89" s="9" t="s">
        <v>575</v>
      </c>
      <c r="BB89" s="9" t="s">
        <v>82</v>
      </c>
      <c r="BC89" s="9"/>
      <c r="BD89" s="9">
        <v>6.5</v>
      </c>
      <c r="BE89" s="9">
        <v>1.8</v>
      </c>
      <c r="BF89" s="9">
        <v>23.1</v>
      </c>
      <c r="BG89" s="35" t="s">
        <v>575</v>
      </c>
      <c r="BH89" s="35"/>
      <c r="BI89" s="36">
        <v>6.5</v>
      </c>
      <c r="BJ89" s="36">
        <v>1.8</v>
      </c>
      <c r="BK89" s="36">
        <v>23.1</v>
      </c>
      <c r="BL89" s="9"/>
      <c r="BM89" s="9">
        <v>4.7</v>
      </c>
      <c r="BN89" s="9">
        <v>16.600000000000001</v>
      </c>
      <c r="BO89" s="9">
        <v>1.8718021769015913</v>
      </c>
      <c r="BP89" s="9">
        <v>0.58778666490211906</v>
      </c>
      <c r="BQ89" s="9">
        <v>3.1398326175277478</v>
      </c>
    </row>
    <row r="90" spans="1:69" s="20" customFormat="1" ht="21" customHeight="1" x14ac:dyDescent="0.35">
      <c r="A90" s="9">
        <v>41</v>
      </c>
      <c r="B90" s="9">
        <v>17</v>
      </c>
      <c r="C90" s="9" t="s">
        <v>914</v>
      </c>
      <c r="D90" s="9" t="s">
        <v>1659</v>
      </c>
      <c r="E90" s="9" t="s">
        <v>604</v>
      </c>
      <c r="F90" s="9" t="s">
        <v>882</v>
      </c>
      <c r="G90" s="9">
        <v>1997</v>
      </c>
      <c r="H90" s="9" t="s">
        <v>924</v>
      </c>
      <c r="I90" s="9" t="s">
        <v>1276</v>
      </c>
      <c r="J90" s="9" t="s">
        <v>1271</v>
      </c>
      <c r="K90" s="9" t="s">
        <v>1271</v>
      </c>
      <c r="L90" s="9"/>
      <c r="M90" s="9"/>
      <c r="N90" s="9"/>
      <c r="O90" s="9"/>
      <c r="P90" s="9"/>
      <c r="Q90" s="9"/>
      <c r="R90" s="9"/>
      <c r="S90" s="9"/>
      <c r="T90" s="9">
        <v>1</v>
      </c>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t="s">
        <v>528</v>
      </c>
      <c r="AX90" s="9">
        <v>9.4</v>
      </c>
      <c r="AY90" s="9">
        <v>2.5</v>
      </c>
      <c r="AZ90" s="9">
        <v>34.6</v>
      </c>
      <c r="BA90" s="9" t="s">
        <v>158</v>
      </c>
      <c r="BB90" s="9" t="s">
        <v>82</v>
      </c>
      <c r="BC90" s="9" t="s">
        <v>528</v>
      </c>
      <c r="BD90" s="9">
        <v>9.4</v>
      </c>
      <c r="BE90" s="9">
        <v>2.5</v>
      </c>
      <c r="BF90" s="9">
        <v>34.6</v>
      </c>
      <c r="BG90" s="35" t="s">
        <v>158</v>
      </c>
      <c r="BH90" s="35"/>
      <c r="BI90" s="36">
        <v>9.4</v>
      </c>
      <c r="BJ90" s="36">
        <v>2.5</v>
      </c>
      <c r="BK90" s="36">
        <v>34.6</v>
      </c>
      <c r="BL90" s="9"/>
      <c r="BM90" s="9">
        <v>6.9</v>
      </c>
      <c r="BN90" s="9">
        <v>25.200000000000003</v>
      </c>
      <c r="BO90" s="9">
        <v>2.2407096892759584</v>
      </c>
      <c r="BP90" s="9">
        <v>0.91629073187415511</v>
      </c>
      <c r="BQ90" s="9">
        <v>3.5438536820636788</v>
      </c>
    </row>
    <row r="91" spans="1:69" s="20" customFormat="1" ht="24" customHeight="1" x14ac:dyDescent="0.35">
      <c r="A91" s="9">
        <v>41</v>
      </c>
      <c r="B91" s="9">
        <v>18</v>
      </c>
      <c r="C91" s="9" t="s">
        <v>914</v>
      </c>
      <c r="D91" s="9" t="s">
        <v>1659</v>
      </c>
      <c r="E91" s="9" t="s">
        <v>604</v>
      </c>
      <c r="F91" s="9" t="s">
        <v>882</v>
      </c>
      <c r="G91" s="9">
        <v>1997</v>
      </c>
      <c r="H91" s="9" t="s">
        <v>924</v>
      </c>
      <c r="I91" s="9" t="s">
        <v>1275</v>
      </c>
      <c r="J91" s="9" t="s">
        <v>1271</v>
      </c>
      <c r="K91" s="9" t="s">
        <v>1271</v>
      </c>
      <c r="L91" s="9"/>
      <c r="M91" s="9"/>
      <c r="N91" s="9"/>
      <c r="O91" s="9"/>
      <c r="P91" s="9"/>
      <c r="Q91" s="9"/>
      <c r="R91" s="9"/>
      <c r="S91" s="9"/>
      <c r="T91" s="9">
        <v>1</v>
      </c>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t="s">
        <v>528</v>
      </c>
      <c r="AX91" s="9">
        <v>8.4</v>
      </c>
      <c r="AY91" s="9">
        <v>4.2</v>
      </c>
      <c r="AZ91" s="9">
        <v>16.600000000000001</v>
      </c>
      <c r="BA91" s="9" t="s">
        <v>158</v>
      </c>
      <c r="BB91" s="9" t="s">
        <v>82</v>
      </c>
      <c r="BC91" s="9" t="s">
        <v>528</v>
      </c>
      <c r="BD91" s="9">
        <v>8.4</v>
      </c>
      <c r="BE91" s="9">
        <v>4.2</v>
      </c>
      <c r="BF91" s="9">
        <v>16.600000000000001</v>
      </c>
      <c r="BG91" s="35" t="s">
        <v>158</v>
      </c>
      <c r="BH91" s="35"/>
      <c r="BI91" s="36">
        <v>8.4</v>
      </c>
      <c r="BJ91" s="36">
        <v>4.2</v>
      </c>
      <c r="BK91" s="36">
        <v>16.600000000000001</v>
      </c>
      <c r="BL91" s="9"/>
      <c r="BM91" s="9">
        <v>4.2</v>
      </c>
      <c r="BN91" s="9">
        <v>8.2000000000000011</v>
      </c>
      <c r="BO91" s="9">
        <v>2.1282317058492679</v>
      </c>
      <c r="BP91" s="9">
        <v>1.4350845252893227</v>
      </c>
      <c r="BQ91" s="9">
        <v>2.8094026953624978</v>
      </c>
    </row>
    <row r="92" spans="1:69" s="20" customFormat="1" ht="21" customHeight="1" x14ac:dyDescent="0.35">
      <c r="A92" s="9">
        <v>43</v>
      </c>
      <c r="B92" s="9">
        <v>8</v>
      </c>
      <c r="C92" s="9" t="s">
        <v>397</v>
      </c>
      <c r="D92" s="9" t="s">
        <v>1660</v>
      </c>
      <c r="E92" s="9" t="s">
        <v>398</v>
      </c>
      <c r="F92" s="9" t="s">
        <v>882</v>
      </c>
      <c r="G92" s="9">
        <v>2015</v>
      </c>
      <c r="H92" s="9" t="s">
        <v>936</v>
      </c>
      <c r="I92" s="9" t="s">
        <v>1277</v>
      </c>
      <c r="J92" s="9" t="s">
        <v>1271</v>
      </c>
      <c r="K92" s="9" t="s">
        <v>1271</v>
      </c>
      <c r="L92" s="9"/>
      <c r="M92" s="9"/>
      <c r="N92" s="9">
        <v>1</v>
      </c>
      <c r="O92" s="9"/>
      <c r="P92" s="9"/>
      <c r="Q92" s="9"/>
      <c r="R92" s="9"/>
      <c r="S92" s="9"/>
      <c r="T92" s="9"/>
      <c r="U92" s="9"/>
      <c r="V92" s="9"/>
      <c r="W92" s="9"/>
      <c r="X92" s="9"/>
      <c r="Y92" s="9"/>
      <c r="Z92" s="9"/>
      <c r="AA92" s="9"/>
      <c r="AB92" s="9"/>
      <c r="AC92" s="9"/>
      <c r="AD92" s="9"/>
      <c r="AE92" s="9"/>
      <c r="AF92" s="9">
        <v>3.42</v>
      </c>
      <c r="AG92" s="9">
        <v>1.63</v>
      </c>
      <c r="AH92" s="9">
        <v>7.17</v>
      </c>
      <c r="AI92" s="9"/>
      <c r="AJ92" s="9"/>
      <c r="AK92" s="9"/>
      <c r="AL92" s="9"/>
      <c r="AM92" s="9"/>
      <c r="AN92" s="9"/>
      <c r="AO92" s="9"/>
      <c r="AP92" s="9"/>
      <c r="AQ92" s="9"/>
      <c r="AR92" s="9"/>
      <c r="AS92" s="9"/>
      <c r="AT92" s="9"/>
      <c r="AU92" s="9"/>
      <c r="AV92" s="9"/>
      <c r="AW92" s="9"/>
      <c r="AX92" s="9"/>
      <c r="AY92" s="9"/>
      <c r="AZ92" s="9"/>
      <c r="BA92" s="9" t="s">
        <v>188</v>
      </c>
      <c r="BB92" s="9" t="s">
        <v>82</v>
      </c>
      <c r="BC92" s="9"/>
      <c r="BD92" s="9">
        <v>3.42</v>
      </c>
      <c r="BE92" s="9">
        <v>1.63</v>
      </c>
      <c r="BF92" s="9">
        <v>7.17</v>
      </c>
      <c r="BG92" s="35" t="s">
        <v>158</v>
      </c>
      <c r="BH92" s="35"/>
      <c r="BI92" s="36">
        <v>3.42</v>
      </c>
      <c r="BJ92" s="36">
        <v>1.63</v>
      </c>
      <c r="BK92" s="36">
        <v>7.17</v>
      </c>
      <c r="BL92" s="9"/>
      <c r="BM92" s="9">
        <v>1.79</v>
      </c>
      <c r="BN92" s="9">
        <v>3.75</v>
      </c>
      <c r="BO92" s="9">
        <v>1.2296405510745139</v>
      </c>
      <c r="BP92" s="9">
        <v>0.48858001481867092</v>
      </c>
      <c r="BQ92" s="9">
        <v>1.969905654611529</v>
      </c>
    </row>
    <row r="93" spans="1:69" s="20" customFormat="1" ht="21" customHeight="1" x14ac:dyDescent="0.35">
      <c r="A93" s="9">
        <v>59</v>
      </c>
      <c r="B93" s="9">
        <v>1</v>
      </c>
      <c r="C93" s="9" t="s">
        <v>1293</v>
      </c>
      <c r="D93" s="9" t="s">
        <v>1680</v>
      </c>
      <c r="E93" s="9" t="s">
        <v>687</v>
      </c>
      <c r="F93" s="9" t="s">
        <v>882</v>
      </c>
      <c r="G93" s="9">
        <v>2020</v>
      </c>
      <c r="H93" s="9" t="s">
        <v>1301</v>
      </c>
      <c r="I93" s="9" t="s">
        <v>1301</v>
      </c>
      <c r="J93" s="9" t="s">
        <v>1271</v>
      </c>
      <c r="K93" s="9" t="s">
        <v>1271</v>
      </c>
      <c r="L93" s="9"/>
      <c r="M93" s="9"/>
      <c r="N93" s="9"/>
      <c r="O93" s="9"/>
      <c r="P93" s="9">
        <v>1</v>
      </c>
      <c r="Q93" s="9"/>
      <c r="R93" s="9"/>
      <c r="S93" s="9"/>
      <c r="T93" s="9"/>
      <c r="U93" s="9"/>
      <c r="V93" s="9"/>
      <c r="W93" s="9"/>
      <c r="X93" s="9"/>
      <c r="Y93" s="9"/>
      <c r="Z93" s="9"/>
      <c r="AA93" s="9"/>
      <c r="AB93" s="9"/>
      <c r="AC93" s="9"/>
      <c r="AD93" s="9"/>
      <c r="AE93" s="9"/>
      <c r="AF93" s="9"/>
      <c r="AG93" s="9"/>
      <c r="AH93" s="9"/>
      <c r="AI93" s="9"/>
      <c r="AJ93" s="9"/>
      <c r="AK93" s="9"/>
      <c r="AL93" s="9"/>
      <c r="AM93" s="9">
        <v>1.5</v>
      </c>
      <c r="AN93" s="9">
        <v>0.56000000000000005</v>
      </c>
      <c r="AO93" s="9">
        <v>4.05</v>
      </c>
      <c r="AP93" s="9"/>
      <c r="AQ93" s="9"/>
      <c r="AR93" s="9"/>
      <c r="AS93" s="9"/>
      <c r="AT93" s="9"/>
      <c r="AU93" s="9"/>
      <c r="AV93" s="9"/>
      <c r="AW93" s="9"/>
      <c r="AX93" s="9"/>
      <c r="AY93" s="9"/>
      <c r="AZ93" s="9"/>
      <c r="BA93" s="9" t="s">
        <v>134</v>
      </c>
      <c r="BB93" s="9" t="s">
        <v>82</v>
      </c>
      <c r="BC93" s="9"/>
      <c r="BD93" s="9">
        <v>1.5</v>
      </c>
      <c r="BE93" s="9">
        <v>0.56000000000000005</v>
      </c>
      <c r="BF93" s="9">
        <v>4.05</v>
      </c>
      <c r="BG93" s="35" t="s">
        <v>134</v>
      </c>
      <c r="BH93" s="35" t="s">
        <v>82</v>
      </c>
      <c r="BI93" s="36">
        <v>1.5</v>
      </c>
      <c r="BJ93" s="36">
        <v>0.56000000000000005</v>
      </c>
      <c r="BK93" s="36">
        <v>4.05</v>
      </c>
      <c r="BL93" s="9"/>
      <c r="BM93" s="9">
        <v>0.94</v>
      </c>
      <c r="BN93" s="9">
        <v>2.5499999999999998</v>
      </c>
      <c r="BO93" s="9">
        <v>0.40546510810816438</v>
      </c>
      <c r="BP93" s="9">
        <v>-0.57981849525294205</v>
      </c>
      <c r="BQ93" s="9">
        <v>1.3987168811184478</v>
      </c>
    </row>
    <row r="94" spans="1:69" s="20" customFormat="1" ht="21" customHeight="1" x14ac:dyDescent="0.35">
      <c r="A94" s="9">
        <v>77</v>
      </c>
      <c r="B94" s="9">
        <v>16</v>
      </c>
      <c r="C94" s="9" t="s">
        <v>712</v>
      </c>
      <c r="D94" s="9" t="s">
        <v>1661</v>
      </c>
      <c r="E94" s="9" t="s">
        <v>713</v>
      </c>
      <c r="F94" s="9" t="s">
        <v>882</v>
      </c>
      <c r="G94" s="9">
        <v>2018</v>
      </c>
      <c r="H94" s="9" t="s">
        <v>951</v>
      </c>
      <c r="I94" s="9" t="s">
        <v>1302</v>
      </c>
      <c r="J94" s="9" t="s">
        <v>1271</v>
      </c>
      <c r="K94" s="9" t="s">
        <v>1271</v>
      </c>
      <c r="L94" s="9"/>
      <c r="M94" s="9"/>
      <c r="N94" s="9"/>
      <c r="O94" s="9"/>
      <c r="P94" s="9"/>
      <c r="Q94" s="9"/>
      <c r="R94" s="9"/>
      <c r="S94" s="9"/>
      <c r="T94" s="9">
        <v>1</v>
      </c>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t="s">
        <v>159</v>
      </c>
      <c r="AX94" s="9">
        <v>4.5</v>
      </c>
      <c r="AY94" s="9">
        <v>2.6</v>
      </c>
      <c r="AZ94" s="9">
        <v>7.3</v>
      </c>
      <c r="BA94" s="9" t="s">
        <v>158</v>
      </c>
      <c r="BB94" s="9" t="s">
        <v>82</v>
      </c>
      <c r="BC94" s="9" t="s">
        <v>159</v>
      </c>
      <c r="BD94" s="9">
        <v>4.5</v>
      </c>
      <c r="BE94" s="9">
        <v>2.6</v>
      </c>
      <c r="BF94" s="9">
        <v>7.3</v>
      </c>
      <c r="BG94" s="35" t="s">
        <v>158</v>
      </c>
      <c r="BH94" s="35"/>
      <c r="BI94" s="36">
        <v>4.5</v>
      </c>
      <c r="BJ94" s="36">
        <v>2.6</v>
      </c>
      <c r="BK94" s="36">
        <v>7.3</v>
      </c>
      <c r="BL94" s="9"/>
      <c r="BM94" s="9">
        <v>1.9</v>
      </c>
      <c r="BN94" s="9">
        <v>2.8</v>
      </c>
      <c r="BO94" s="9">
        <v>1.5040773967762742</v>
      </c>
      <c r="BP94" s="9">
        <v>0.95551144502743635</v>
      </c>
      <c r="BQ94" s="9">
        <v>1.9878743481543455</v>
      </c>
    </row>
    <row r="95" spans="1:69" s="20" customFormat="1" ht="21" customHeight="1" x14ac:dyDescent="0.35">
      <c r="A95" s="9">
        <v>77</v>
      </c>
      <c r="B95" s="9">
        <v>17</v>
      </c>
      <c r="C95" s="9" t="s">
        <v>712</v>
      </c>
      <c r="D95" s="9" t="s">
        <v>1661</v>
      </c>
      <c r="E95" s="9" t="s">
        <v>713</v>
      </c>
      <c r="F95" s="9" t="s">
        <v>882</v>
      </c>
      <c r="G95" s="9">
        <v>2018</v>
      </c>
      <c r="H95" s="9" t="s">
        <v>951</v>
      </c>
      <c r="I95" s="9" t="s">
        <v>1302</v>
      </c>
      <c r="J95" s="9" t="s">
        <v>1271</v>
      </c>
      <c r="K95" s="9" t="s">
        <v>1271</v>
      </c>
      <c r="L95" s="9"/>
      <c r="M95" s="9"/>
      <c r="N95" s="9"/>
      <c r="O95" s="9"/>
      <c r="P95" s="9"/>
      <c r="Q95" s="9"/>
      <c r="R95" s="9"/>
      <c r="S95" s="9"/>
      <c r="T95" s="9">
        <v>1</v>
      </c>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t="s">
        <v>159</v>
      </c>
      <c r="AX95" s="9">
        <v>32.200000000000003</v>
      </c>
      <c r="AY95" s="9">
        <v>18.7</v>
      </c>
      <c r="AZ95" s="9">
        <v>51.9</v>
      </c>
      <c r="BA95" s="9" t="s">
        <v>158</v>
      </c>
      <c r="BB95" s="9" t="s">
        <v>82</v>
      </c>
      <c r="BC95" s="9" t="s">
        <v>159</v>
      </c>
      <c r="BD95" s="9">
        <v>32.200000000000003</v>
      </c>
      <c r="BE95" s="9">
        <v>18.7</v>
      </c>
      <c r="BF95" s="9">
        <v>51.9</v>
      </c>
      <c r="BG95" s="35" t="s">
        <v>158</v>
      </c>
      <c r="BH95" s="35"/>
      <c r="BI95" s="36">
        <v>32.200000000000003</v>
      </c>
      <c r="BJ95" s="36">
        <v>18.7</v>
      </c>
      <c r="BK95" s="36">
        <v>51.9</v>
      </c>
      <c r="BL95" s="9"/>
      <c r="BM95" s="9">
        <v>13.500000000000004</v>
      </c>
      <c r="BN95" s="9">
        <v>19.699999999999996</v>
      </c>
      <c r="BO95" s="9">
        <v>3.4719664525503626</v>
      </c>
      <c r="BP95" s="9">
        <v>2.9285235238605409</v>
      </c>
      <c r="BQ95" s="9">
        <v>3.949318790171843</v>
      </c>
    </row>
    <row r="96" spans="1:69" s="20" customFormat="1" ht="21" customHeight="1" x14ac:dyDescent="0.35">
      <c r="A96" s="9">
        <v>84</v>
      </c>
      <c r="B96" s="9">
        <v>6</v>
      </c>
      <c r="C96" s="9" t="s">
        <v>749</v>
      </c>
      <c r="D96" s="9" t="s">
        <v>1662</v>
      </c>
      <c r="E96" s="9" t="s">
        <v>750</v>
      </c>
      <c r="F96" s="9" t="s">
        <v>882</v>
      </c>
      <c r="G96" s="9">
        <v>2009</v>
      </c>
      <c r="H96" s="9" t="s">
        <v>965</v>
      </c>
      <c r="I96" s="9" t="s">
        <v>1303</v>
      </c>
      <c r="J96" s="9" t="s">
        <v>1271</v>
      </c>
      <c r="K96" s="9" t="s">
        <v>1271</v>
      </c>
      <c r="L96" s="9"/>
      <c r="M96" s="9"/>
      <c r="N96" s="9"/>
      <c r="O96" s="9"/>
      <c r="P96" s="9">
        <v>1</v>
      </c>
      <c r="Q96" s="9"/>
      <c r="R96" s="9"/>
      <c r="S96" s="9"/>
      <c r="T96" s="9"/>
      <c r="U96" s="9"/>
      <c r="V96" s="9"/>
      <c r="W96" s="9"/>
      <c r="X96" s="9"/>
      <c r="Y96" s="9"/>
      <c r="Z96" s="9"/>
      <c r="AA96" s="9"/>
      <c r="AB96" s="9"/>
      <c r="AC96" s="9"/>
      <c r="AD96" s="9"/>
      <c r="AE96" s="9"/>
      <c r="AF96" s="9"/>
      <c r="AG96" s="9"/>
      <c r="AH96" s="9"/>
      <c r="AI96" s="9"/>
      <c r="AJ96" s="9"/>
      <c r="AK96" s="9"/>
      <c r="AL96" s="9"/>
      <c r="AM96" s="9" t="e">
        <v>#REF!</v>
      </c>
      <c r="AN96" s="9" t="e">
        <v>#REF!</v>
      </c>
      <c r="AO96" s="9" t="e">
        <v>#REF!</v>
      </c>
      <c r="AP96" s="9"/>
      <c r="AQ96" s="9"/>
      <c r="AR96" s="9"/>
      <c r="AS96" s="9"/>
      <c r="AT96" s="9"/>
      <c r="AU96" s="9"/>
      <c r="AV96" s="9"/>
      <c r="AW96" s="9"/>
      <c r="AX96" s="9"/>
      <c r="AY96" s="9"/>
      <c r="AZ96" s="9"/>
      <c r="BA96" s="9" t="s">
        <v>134</v>
      </c>
      <c r="BB96" s="9" t="s">
        <v>135</v>
      </c>
      <c r="BC96" s="9"/>
      <c r="BD96" s="9">
        <v>2.250029251170047</v>
      </c>
      <c r="BE96" s="9">
        <v>1.6008682276504107</v>
      </c>
      <c r="BF96" s="9">
        <v>2.9846923203810092</v>
      </c>
      <c r="BG96" s="35" t="s">
        <v>134</v>
      </c>
      <c r="BH96" s="35" t="s">
        <v>135</v>
      </c>
      <c r="BI96" s="36">
        <v>2.250029251170047</v>
      </c>
      <c r="BJ96" s="36">
        <v>1.6008682276504107</v>
      </c>
      <c r="BK96" s="36">
        <v>2.9846923203810092</v>
      </c>
      <c r="BL96" s="9"/>
      <c r="BM96" s="9">
        <v>0.64916102351963634</v>
      </c>
      <c r="BN96" s="9">
        <v>0.73466306921096214</v>
      </c>
      <c r="BO96" s="9">
        <v>0.81094321665184366</v>
      </c>
      <c r="BP96" s="9">
        <v>0.47054612435016002</v>
      </c>
      <c r="BQ96" s="9">
        <v>1.0934966662827037</v>
      </c>
    </row>
    <row r="97" spans="1:69" s="20" customFormat="1" ht="21" customHeight="1" x14ac:dyDescent="0.35">
      <c r="A97" s="9">
        <v>92</v>
      </c>
      <c r="B97" s="9">
        <v>2</v>
      </c>
      <c r="C97" s="9" t="s">
        <v>320</v>
      </c>
      <c r="D97" s="9" t="s">
        <v>1663</v>
      </c>
      <c r="E97" s="9" t="s">
        <v>321</v>
      </c>
      <c r="F97" s="9" t="s">
        <v>882</v>
      </c>
      <c r="G97" s="9">
        <v>2009</v>
      </c>
      <c r="H97" s="9" t="s">
        <v>978</v>
      </c>
      <c r="I97" s="9" t="s">
        <v>1304</v>
      </c>
      <c r="J97" s="9" t="s">
        <v>1271</v>
      </c>
      <c r="K97" s="9" t="s">
        <v>1271</v>
      </c>
      <c r="L97" s="9"/>
      <c r="M97" s="9"/>
      <c r="N97" s="9"/>
      <c r="O97" s="9">
        <v>1</v>
      </c>
      <c r="P97" s="9"/>
      <c r="Q97" s="9"/>
      <c r="R97" s="9"/>
      <c r="S97" s="9"/>
      <c r="T97" s="9"/>
      <c r="U97" s="9"/>
      <c r="V97" s="9"/>
      <c r="W97" s="9"/>
      <c r="X97" s="9"/>
      <c r="Y97" s="9"/>
      <c r="Z97" s="9"/>
      <c r="AA97" s="9"/>
      <c r="AB97" s="9"/>
      <c r="AC97" s="9"/>
      <c r="AD97" s="9"/>
      <c r="AE97" s="9"/>
      <c r="AF97" s="9"/>
      <c r="AG97" s="9"/>
      <c r="AH97" s="9"/>
      <c r="AI97" s="9" t="s">
        <v>178</v>
      </c>
      <c r="AJ97" s="9">
        <v>2.1</v>
      </c>
      <c r="AK97" s="9">
        <v>1</v>
      </c>
      <c r="AL97" s="9">
        <v>4.5999999999999996</v>
      </c>
      <c r="AM97" s="9"/>
      <c r="AN97" s="9"/>
      <c r="AO97" s="9"/>
      <c r="AP97" s="9"/>
      <c r="AQ97" s="9"/>
      <c r="AR97" s="9"/>
      <c r="AS97" s="9"/>
      <c r="AT97" s="9"/>
      <c r="AU97" s="9"/>
      <c r="AV97" s="9"/>
      <c r="AW97" s="9"/>
      <c r="AX97" s="9"/>
      <c r="AY97" s="9"/>
      <c r="AZ97" s="9"/>
      <c r="BA97" s="9" t="s">
        <v>81</v>
      </c>
      <c r="BB97" s="9" t="s">
        <v>82</v>
      </c>
      <c r="BC97" s="9" t="s">
        <v>178</v>
      </c>
      <c r="BD97" s="9">
        <v>2.1</v>
      </c>
      <c r="BE97" s="9">
        <v>1</v>
      </c>
      <c r="BF97" s="9">
        <v>4.5999999999999996</v>
      </c>
      <c r="BG97" s="35" t="s">
        <v>84</v>
      </c>
      <c r="BH97" s="35" t="s">
        <v>1305</v>
      </c>
      <c r="BI97" s="36">
        <v>1.6670240587123641</v>
      </c>
      <c r="BJ97" s="36">
        <v>1</v>
      </c>
      <c r="BK97" s="36">
        <v>2.8022687365030938</v>
      </c>
      <c r="BL97" s="9"/>
      <c r="BM97" s="9">
        <v>0.66702405871236414</v>
      </c>
      <c r="BN97" s="9">
        <v>1.1352446777907297</v>
      </c>
      <c r="BO97" s="9">
        <v>0.511040036005462</v>
      </c>
      <c r="BP97" s="9">
        <v>0</v>
      </c>
      <c r="BQ97" s="9">
        <v>1.0304293521320951</v>
      </c>
    </row>
    <row r="98" spans="1:69" s="20" customFormat="1" ht="21" customHeight="1" x14ac:dyDescent="0.35">
      <c r="A98" s="9">
        <v>58</v>
      </c>
      <c r="B98" s="9">
        <v>1</v>
      </c>
      <c r="C98" s="9" t="s">
        <v>677</v>
      </c>
      <c r="D98" s="9" t="s">
        <v>1690</v>
      </c>
      <c r="E98" s="9" t="s">
        <v>678</v>
      </c>
      <c r="F98" s="9" t="s">
        <v>882</v>
      </c>
      <c r="G98" s="9">
        <v>2022</v>
      </c>
      <c r="H98" s="9" t="s">
        <v>1290</v>
      </c>
      <c r="I98" s="9" t="s">
        <v>1291</v>
      </c>
      <c r="J98" s="9" t="s">
        <v>1271</v>
      </c>
      <c r="K98" s="9" t="s">
        <v>1271</v>
      </c>
      <c r="L98" s="9"/>
      <c r="M98" s="9"/>
      <c r="N98" s="9"/>
      <c r="O98" s="9"/>
      <c r="P98" s="9"/>
      <c r="Q98" s="9">
        <v>1</v>
      </c>
      <c r="R98" s="9"/>
      <c r="S98" s="9"/>
      <c r="T98" s="9"/>
      <c r="U98" s="9"/>
      <c r="V98" s="9"/>
      <c r="W98" s="9"/>
      <c r="X98" s="9"/>
      <c r="Y98" s="9"/>
      <c r="Z98" s="9"/>
      <c r="AA98" s="9"/>
      <c r="AB98" s="9"/>
      <c r="AC98" s="9"/>
      <c r="AD98" s="9"/>
      <c r="AE98" s="9"/>
      <c r="AF98" s="9"/>
      <c r="AG98" s="9"/>
      <c r="AH98" s="9"/>
      <c r="AI98" s="9"/>
      <c r="AJ98" s="9"/>
      <c r="AK98" s="9"/>
      <c r="AL98" s="9"/>
      <c r="AM98" s="9"/>
      <c r="AN98" s="9"/>
      <c r="AO98" s="9"/>
      <c r="AP98" s="9" t="s">
        <v>684</v>
      </c>
      <c r="AQ98" s="9">
        <v>0.51</v>
      </c>
      <c r="AR98" s="9">
        <v>0.04</v>
      </c>
      <c r="AS98" s="9">
        <v>62.13</v>
      </c>
      <c r="AT98" s="9"/>
      <c r="AU98" s="9"/>
      <c r="AV98" s="9"/>
      <c r="AW98" s="9"/>
      <c r="AX98" s="9"/>
      <c r="AY98" s="9"/>
      <c r="AZ98" s="9"/>
      <c r="BA98" s="9" t="s">
        <v>84</v>
      </c>
      <c r="BB98" s="9" t="s">
        <v>82</v>
      </c>
      <c r="BC98" s="9" t="s">
        <v>684</v>
      </c>
      <c r="BD98" s="9">
        <v>0.51</v>
      </c>
      <c r="BE98" s="9">
        <v>0.04</v>
      </c>
      <c r="BF98" s="9">
        <v>62.13</v>
      </c>
      <c r="BG98" s="35" t="s">
        <v>84</v>
      </c>
      <c r="BH98" s="35" t="s">
        <v>82</v>
      </c>
      <c r="BI98" s="36">
        <v>0.51</v>
      </c>
      <c r="BJ98" s="36">
        <v>0.04</v>
      </c>
      <c r="BK98" s="36">
        <v>62.13</v>
      </c>
      <c r="BL98" s="9"/>
      <c r="BM98" s="9">
        <v>0.47000000000000003</v>
      </c>
      <c r="BN98" s="9">
        <v>61.620000000000005</v>
      </c>
      <c r="BO98" s="9">
        <v>-0.67334455326376563</v>
      </c>
      <c r="BP98" s="9">
        <v>-3.2188758248682006</v>
      </c>
      <c r="BQ98" s="9">
        <v>4.1292289640756028</v>
      </c>
    </row>
    <row r="99" spans="1:69" s="20" customFormat="1" ht="21" customHeight="1" x14ac:dyDescent="0.35">
      <c r="A99" s="9">
        <v>58</v>
      </c>
      <c r="B99" s="9">
        <v>2</v>
      </c>
      <c r="C99" s="9" t="s">
        <v>677</v>
      </c>
      <c r="D99" s="9" t="s">
        <v>1690</v>
      </c>
      <c r="E99" s="9" t="s">
        <v>678</v>
      </c>
      <c r="F99" s="9" t="s">
        <v>882</v>
      </c>
      <c r="G99" s="9">
        <v>2022</v>
      </c>
      <c r="H99" s="9" t="s">
        <v>1290</v>
      </c>
      <c r="I99" s="9" t="s">
        <v>1292</v>
      </c>
      <c r="J99" s="9" t="s">
        <v>1271</v>
      </c>
      <c r="K99" s="9" t="s">
        <v>1271</v>
      </c>
      <c r="L99" s="9"/>
      <c r="M99" s="9"/>
      <c r="N99" s="9"/>
      <c r="O99" s="9"/>
      <c r="P99" s="9"/>
      <c r="Q99" s="9">
        <v>1</v>
      </c>
      <c r="R99" s="9"/>
      <c r="S99" s="9"/>
      <c r="T99" s="9"/>
      <c r="U99" s="9"/>
      <c r="V99" s="9"/>
      <c r="W99" s="9"/>
      <c r="X99" s="9"/>
      <c r="Y99" s="9"/>
      <c r="Z99" s="9"/>
      <c r="AA99" s="9"/>
      <c r="AB99" s="9"/>
      <c r="AC99" s="9"/>
      <c r="AD99" s="9"/>
      <c r="AE99" s="9"/>
      <c r="AF99" s="9"/>
      <c r="AG99" s="9"/>
      <c r="AH99" s="9"/>
      <c r="AI99" s="9"/>
      <c r="AJ99" s="9"/>
      <c r="AK99" s="9"/>
      <c r="AL99" s="9"/>
      <c r="AM99" s="9"/>
      <c r="AN99" s="9"/>
      <c r="AO99" s="9"/>
      <c r="AP99" s="9" t="s">
        <v>684</v>
      </c>
      <c r="AQ99" s="9">
        <v>0.27</v>
      </c>
      <c r="AR99" s="9">
        <v>0.09</v>
      </c>
      <c r="AS99" s="9">
        <v>0.83</v>
      </c>
      <c r="AT99" s="9"/>
      <c r="AU99" s="9"/>
      <c r="AV99" s="9"/>
      <c r="AW99" s="9"/>
      <c r="AX99" s="9"/>
      <c r="AY99" s="9"/>
      <c r="AZ99" s="9"/>
      <c r="BA99" s="9" t="s">
        <v>84</v>
      </c>
      <c r="BB99" s="9" t="s">
        <v>82</v>
      </c>
      <c r="BC99" s="9" t="s">
        <v>684</v>
      </c>
      <c r="BD99" s="9">
        <v>0.27</v>
      </c>
      <c r="BE99" s="9">
        <v>0.09</v>
      </c>
      <c r="BF99" s="9">
        <v>0.83</v>
      </c>
      <c r="BG99" s="35" t="s">
        <v>84</v>
      </c>
      <c r="BH99" s="35" t="s">
        <v>82</v>
      </c>
      <c r="BI99" s="36">
        <v>0.27</v>
      </c>
      <c r="BJ99" s="36">
        <v>0.09</v>
      </c>
      <c r="BK99" s="36">
        <v>0.83</v>
      </c>
      <c r="BL99" s="9"/>
      <c r="BM99" s="9">
        <v>0.18000000000000002</v>
      </c>
      <c r="BN99" s="9">
        <v>0.55999999999999994</v>
      </c>
      <c r="BO99" s="9">
        <v>-1.3093333199837622</v>
      </c>
      <c r="BP99" s="9">
        <v>-2.4079456086518722</v>
      </c>
      <c r="BQ99" s="9">
        <v>-0.18632957819149348</v>
      </c>
    </row>
    <row r="100" spans="1:69" s="20" customFormat="1" ht="21" customHeight="1" x14ac:dyDescent="0.35">
      <c r="A100" s="9">
        <v>111</v>
      </c>
      <c r="B100" s="9">
        <v>30</v>
      </c>
      <c r="C100" s="9" t="s">
        <v>583</v>
      </c>
      <c r="D100" s="9" t="s">
        <v>1692</v>
      </c>
      <c r="E100" s="9" t="s">
        <v>1251</v>
      </c>
      <c r="F100" s="9" t="s">
        <v>882</v>
      </c>
      <c r="G100" s="9">
        <v>2023</v>
      </c>
      <c r="H100" s="9"/>
      <c r="I100" s="9" t="s">
        <v>1306</v>
      </c>
      <c r="J100" s="9" t="s">
        <v>1271</v>
      </c>
      <c r="K100" s="9" t="s">
        <v>1271</v>
      </c>
      <c r="L100" s="9"/>
      <c r="M100" s="9"/>
      <c r="N100" s="9"/>
      <c r="O100" s="9"/>
      <c r="P100" s="9"/>
      <c r="Q100" s="9">
        <v>1</v>
      </c>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t="s">
        <v>1253</v>
      </c>
      <c r="AQ100" s="9">
        <v>8.1999999999999993</v>
      </c>
      <c r="AR100" s="9">
        <v>5.7</v>
      </c>
      <c r="AS100" s="9">
        <v>11.9</v>
      </c>
      <c r="AT100" s="9"/>
      <c r="AU100" s="9"/>
      <c r="AV100" s="9"/>
      <c r="AW100" s="9"/>
      <c r="AX100" s="9"/>
      <c r="AY100" s="9"/>
      <c r="AZ100" s="9"/>
      <c r="BA100" s="9" t="s">
        <v>84</v>
      </c>
      <c r="BB100" s="9" t="s">
        <v>82</v>
      </c>
      <c r="BC100" s="9" t="s">
        <v>1253</v>
      </c>
      <c r="BD100" s="9">
        <v>8.1999999999999993</v>
      </c>
      <c r="BE100" s="9">
        <v>5.7</v>
      </c>
      <c r="BF100" s="9">
        <v>11.9</v>
      </c>
      <c r="BG100" s="35" t="s">
        <v>84</v>
      </c>
      <c r="BH100" s="35" t="s">
        <v>82</v>
      </c>
      <c r="BI100" s="36">
        <v>8.1999999999999993</v>
      </c>
      <c r="BJ100" s="36">
        <v>5.7</v>
      </c>
      <c r="BK100" s="36">
        <v>11.9</v>
      </c>
      <c r="BL100" s="9"/>
      <c r="BM100" s="9">
        <v>2.4999999999999991</v>
      </c>
      <c r="BN100" s="9">
        <v>3.7000000000000011</v>
      </c>
      <c r="BO100" s="9">
        <v>2.1041341542702074</v>
      </c>
      <c r="BP100" s="9">
        <v>1.7404661748405046</v>
      </c>
      <c r="BQ100" s="9">
        <v>2.4765384001174837</v>
      </c>
    </row>
    <row r="101" spans="1:69" s="20" customFormat="1" ht="21" customHeight="1" x14ac:dyDescent="0.35">
      <c r="A101" s="9">
        <v>111</v>
      </c>
      <c r="B101" s="9">
        <v>31</v>
      </c>
      <c r="C101" s="9" t="s">
        <v>583</v>
      </c>
      <c r="D101" s="9" t="s">
        <v>1692</v>
      </c>
      <c r="E101" s="9" t="s">
        <v>1251</v>
      </c>
      <c r="F101" s="9" t="s">
        <v>882</v>
      </c>
      <c r="G101" s="9">
        <v>2023</v>
      </c>
      <c r="H101" s="9"/>
      <c r="I101" s="9" t="s">
        <v>1307</v>
      </c>
      <c r="J101" s="9" t="s">
        <v>1271</v>
      </c>
      <c r="K101" s="9" t="s">
        <v>1271</v>
      </c>
      <c r="L101" s="9"/>
      <c r="M101" s="9"/>
      <c r="N101" s="9"/>
      <c r="O101" s="9"/>
      <c r="P101" s="9"/>
      <c r="Q101" s="9">
        <v>1</v>
      </c>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t="s">
        <v>1253</v>
      </c>
      <c r="AQ101" s="9">
        <v>9.8000000000000007</v>
      </c>
      <c r="AR101" s="9">
        <v>7.5</v>
      </c>
      <c r="AS101" s="9">
        <v>12.6</v>
      </c>
      <c r="AT101" s="9"/>
      <c r="AU101" s="9"/>
      <c r="AV101" s="9"/>
      <c r="AW101" s="9"/>
      <c r="AX101" s="9"/>
      <c r="AY101" s="9"/>
      <c r="AZ101" s="9"/>
      <c r="BA101" s="9" t="s">
        <v>84</v>
      </c>
      <c r="BB101" s="9" t="s">
        <v>82</v>
      </c>
      <c r="BC101" s="9" t="s">
        <v>1253</v>
      </c>
      <c r="BD101" s="9">
        <v>9.8000000000000007</v>
      </c>
      <c r="BE101" s="9">
        <v>7.5</v>
      </c>
      <c r="BF101" s="9">
        <v>12.6</v>
      </c>
      <c r="BG101" s="35" t="s">
        <v>84</v>
      </c>
      <c r="BH101" s="35" t="s">
        <v>82</v>
      </c>
      <c r="BI101" s="36">
        <v>9.8000000000000007</v>
      </c>
      <c r="BJ101" s="36">
        <v>7.5</v>
      </c>
      <c r="BK101" s="36">
        <v>12.6</v>
      </c>
      <c r="BL101" s="9"/>
      <c r="BM101" s="9">
        <v>2.3000000000000007</v>
      </c>
      <c r="BN101" s="9">
        <v>2.7999999999999989</v>
      </c>
      <c r="BO101" s="9">
        <v>2.2823823856765264</v>
      </c>
      <c r="BP101" s="9">
        <v>2.0149030205422647</v>
      </c>
      <c r="BQ101" s="9">
        <v>2.5336968139574321</v>
      </c>
    </row>
    <row r="102" spans="1:69" s="20" customFormat="1" ht="21" customHeight="1" x14ac:dyDescent="0.35">
      <c r="A102" s="9">
        <v>111</v>
      </c>
      <c r="B102" s="9">
        <v>32</v>
      </c>
      <c r="C102" s="9" t="s">
        <v>583</v>
      </c>
      <c r="D102" s="9" t="s">
        <v>1692</v>
      </c>
      <c r="E102" s="9" t="s">
        <v>1251</v>
      </c>
      <c r="F102" s="9" t="s">
        <v>882</v>
      </c>
      <c r="G102" s="9">
        <v>2023</v>
      </c>
      <c r="H102" s="9"/>
      <c r="I102" s="9" t="s">
        <v>1308</v>
      </c>
      <c r="J102" s="9" t="s">
        <v>1271</v>
      </c>
      <c r="K102" s="9" t="s">
        <v>1271</v>
      </c>
      <c r="L102" s="9"/>
      <c r="M102" s="9"/>
      <c r="N102" s="9"/>
      <c r="O102" s="9"/>
      <c r="P102" s="9"/>
      <c r="Q102" s="9">
        <v>1</v>
      </c>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t="s">
        <v>1253</v>
      </c>
      <c r="AQ102" s="9">
        <v>4.3</v>
      </c>
      <c r="AR102" s="9">
        <v>2.2000000000000002</v>
      </c>
      <c r="AS102" s="9">
        <v>8.6</v>
      </c>
      <c r="AT102" s="9"/>
      <c r="AU102" s="9"/>
      <c r="AV102" s="9"/>
      <c r="AW102" s="9"/>
      <c r="AX102" s="9"/>
      <c r="AY102" s="9"/>
      <c r="AZ102" s="9"/>
      <c r="BA102" s="9" t="s">
        <v>84</v>
      </c>
      <c r="BB102" s="9" t="s">
        <v>82</v>
      </c>
      <c r="BC102" s="9" t="s">
        <v>1253</v>
      </c>
      <c r="BD102" s="9">
        <v>4.3</v>
      </c>
      <c r="BE102" s="9">
        <v>2.2000000000000002</v>
      </c>
      <c r="BF102" s="9">
        <v>8.6</v>
      </c>
      <c r="BG102" s="35" t="s">
        <v>84</v>
      </c>
      <c r="BH102" s="35" t="s">
        <v>82</v>
      </c>
      <c r="BI102" s="36">
        <v>4.3</v>
      </c>
      <c r="BJ102" s="36">
        <v>2.2000000000000002</v>
      </c>
      <c r="BK102" s="36">
        <v>8.6</v>
      </c>
      <c r="BL102" s="9"/>
      <c r="BM102" s="9">
        <v>2.0999999999999996</v>
      </c>
      <c r="BN102" s="9">
        <v>4.3</v>
      </c>
      <c r="BO102" s="9">
        <v>1.4586150226995167</v>
      </c>
      <c r="BP102" s="9">
        <v>0.78845736036427028</v>
      </c>
      <c r="BQ102" s="9">
        <v>2.1517622032594619</v>
      </c>
    </row>
    <row r="103" spans="1:69" s="20" customFormat="1" ht="21" customHeight="1" x14ac:dyDescent="0.35">
      <c r="A103" s="9">
        <v>111</v>
      </c>
      <c r="B103" s="9">
        <v>33</v>
      </c>
      <c r="C103" s="9" t="s">
        <v>583</v>
      </c>
      <c r="D103" s="9" t="s">
        <v>1692</v>
      </c>
      <c r="E103" s="9" t="s">
        <v>1251</v>
      </c>
      <c r="F103" s="9" t="s">
        <v>882</v>
      </c>
      <c r="G103" s="9">
        <v>2023</v>
      </c>
      <c r="H103" s="9"/>
      <c r="I103" s="9" t="s">
        <v>1309</v>
      </c>
      <c r="J103" s="9" t="s">
        <v>1271</v>
      </c>
      <c r="K103" s="9" t="s">
        <v>1271</v>
      </c>
      <c r="L103" s="9"/>
      <c r="M103" s="9"/>
      <c r="N103" s="9"/>
      <c r="O103" s="9"/>
      <c r="P103" s="9"/>
      <c r="Q103" s="9">
        <v>1</v>
      </c>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t="s">
        <v>1253</v>
      </c>
      <c r="AQ103" s="9">
        <v>5</v>
      </c>
      <c r="AR103" s="9">
        <v>3.9</v>
      </c>
      <c r="AS103" s="9">
        <v>6.3</v>
      </c>
      <c r="AT103" s="9"/>
      <c r="AU103" s="9"/>
      <c r="AV103" s="9"/>
      <c r="AW103" s="9"/>
      <c r="AX103" s="9"/>
      <c r="AY103" s="9"/>
      <c r="AZ103" s="9"/>
      <c r="BA103" s="9" t="s">
        <v>84</v>
      </c>
      <c r="BB103" s="9" t="s">
        <v>82</v>
      </c>
      <c r="BC103" s="9" t="s">
        <v>1253</v>
      </c>
      <c r="BD103" s="9">
        <v>5</v>
      </c>
      <c r="BE103" s="9">
        <v>3.9</v>
      </c>
      <c r="BF103" s="9">
        <v>6.3</v>
      </c>
      <c r="BG103" s="35" t="s">
        <v>84</v>
      </c>
      <c r="BH103" s="35" t="s">
        <v>82</v>
      </c>
      <c r="BI103" s="36">
        <v>5</v>
      </c>
      <c r="BJ103" s="36">
        <v>3.9</v>
      </c>
      <c r="BK103" s="36">
        <v>6.3</v>
      </c>
      <c r="BL103" s="9"/>
      <c r="BM103" s="9">
        <v>1.1000000000000001</v>
      </c>
      <c r="BN103" s="9">
        <v>1.2999999999999998</v>
      </c>
      <c r="BO103" s="9">
        <v>1.6094379124341003</v>
      </c>
      <c r="BP103" s="9">
        <v>1.3609765531356006</v>
      </c>
      <c r="BQ103" s="9">
        <v>1.8405496333974869</v>
      </c>
    </row>
    <row r="104" spans="1:69" s="20" customFormat="1" ht="21" customHeight="1" x14ac:dyDescent="0.35">
      <c r="A104" s="9">
        <v>111</v>
      </c>
      <c r="B104" s="9">
        <v>34</v>
      </c>
      <c r="C104" s="9" t="s">
        <v>583</v>
      </c>
      <c r="D104" s="9" t="s">
        <v>1692</v>
      </c>
      <c r="E104" s="9" t="s">
        <v>1251</v>
      </c>
      <c r="F104" s="9" t="s">
        <v>882</v>
      </c>
      <c r="G104" s="9">
        <v>2023</v>
      </c>
      <c r="H104" s="9"/>
      <c r="I104" s="9" t="s">
        <v>1310</v>
      </c>
      <c r="J104" s="9" t="s">
        <v>1271</v>
      </c>
      <c r="K104" s="9" t="s">
        <v>1271</v>
      </c>
      <c r="L104" s="9"/>
      <c r="M104" s="9"/>
      <c r="N104" s="9"/>
      <c r="O104" s="9"/>
      <c r="P104" s="9"/>
      <c r="Q104" s="9">
        <v>1</v>
      </c>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t="s">
        <v>1253</v>
      </c>
      <c r="AQ104" s="9">
        <v>4.4000000000000004</v>
      </c>
      <c r="AR104" s="9">
        <v>3.8</v>
      </c>
      <c r="AS104" s="9">
        <v>5.0999999999999996</v>
      </c>
      <c r="AT104" s="9"/>
      <c r="AU104" s="9"/>
      <c r="AV104" s="9"/>
      <c r="AW104" s="9"/>
      <c r="AX104" s="9"/>
      <c r="AY104" s="9"/>
      <c r="AZ104" s="9"/>
      <c r="BA104" s="9" t="s">
        <v>84</v>
      </c>
      <c r="BB104" s="9" t="s">
        <v>82</v>
      </c>
      <c r="BC104" s="9" t="s">
        <v>1253</v>
      </c>
      <c r="BD104" s="9">
        <v>4.4000000000000004</v>
      </c>
      <c r="BE104" s="9">
        <v>3.8</v>
      </c>
      <c r="BF104" s="9">
        <v>5.0999999999999996</v>
      </c>
      <c r="BG104" s="35" t="s">
        <v>84</v>
      </c>
      <c r="BH104" s="35" t="s">
        <v>82</v>
      </c>
      <c r="BI104" s="36">
        <v>4.4000000000000004</v>
      </c>
      <c r="BJ104" s="36">
        <v>3.8</v>
      </c>
      <c r="BK104" s="36">
        <v>5.0999999999999996</v>
      </c>
      <c r="BL104" s="9"/>
      <c r="BM104" s="9">
        <v>0.60000000000000053</v>
      </c>
      <c r="BN104" s="9">
        <v>0.69999999999999929</v>
      </c>
      <c r="BO104" s="9">
        <v>1.4816045409242156</v>
      </c>
      <c r="BP104" s="9">
        <v>1.33500106673234</v>
      </c>
      <c r="BQ104" s="9">
        <v>1.62924053973028</v>
      </c>
    </row>
    <row r="105" spans="1:69" s="20" customFormat="1" ht="21" customHeight="1" x14ac:dyDescent="0.35">
      <c r="A105" s="20">
        <v>11</v>
      </c>
      <c r="B105" s="20">
        <v>4</v>
      </c>
      <c r="C105" s="20" t="s">
        <v>201</v>
      </c>
      <c r="D105" s="20" t="str">
        <f t="shared" ref="D105:D136" si="6">CONCATENATE(C105," ","(",G105,")")</f>
        <v>Beijer et al (2011)</v>
      </c>
      <c r="E105" s="20" t="s">
        <v>202</v>
      </c>
      <c r="F105" s="20" t="s">
        <v>882</v>
      </c>
      <c r="G105" s="20">
        <v>2011</v>
      </c>
      <c r="H105" s="20" t="s">
        <v>1013</v>
      </c>
      <c r="I105" s="20" t="s">
        <v>1202</v>
      </c>
      <c r="K105" s="20" t="s">
        <v>1203</v>
      </c>
      <c r="Q105" s="20">
        <v>1</v>
      </c>
      <c r="AP105" s="20" t="s">
        <v>159</v>
      </c>
      <c r="AQ105" s="20">
        <v>28.6</v>
      </c>
      <c r="AR105" s="20">
        <v>3.5</v>
      </c>
      <c r="AS105" s="20">
        <v>103.2</v>
      </c>
      <c r="BA105" s="20" t="s">
        <v>84</v>
      </c>
      <c r="BB105" s="20" t="s">
        <v>82</v>
      </c>
      <c r="BC105" s="20" t="s">
        <v>159</v>
      </c>
      <c r="BD105" s="20">
        <v>28.6</v>
      </c>
      <c r="BE105" s="20">
        <v>3.5</v>
      </c>
      <c r="BF105" s="20">
        <v>103.2</v>
      </c>
      <c r="BG105" s="21" t="s">
        <v>84</v>
      </c>
      <c r="BH105" s="21" t="s">
        <v>82</v>
      </c>
      <c r="BI105" s="22">
        <v>28.6</v>
      </c>
      <c r="BJ105" s="22">
        <v>3.5</v>
      </c>
      <c r="BK105" s="22">
        <v>103.2</v>
      </c>
      <c r="BM105" s="23">
        <f t="shared" ref="BM105:BM136" si="7">BI105-BJ105</f>
        <v>25.1</v>
      </c>
      <c r="BN105" s="20">
        <f t="shared" ref="BN105:BN136" si="8">BK105-BI105</f>
        <v>74.599999999999994</v>
      </c>
      <c r="BO105" s="20">
        <f t="shared" ref="BO105:BO136" si="9">LN(BI105)</f>
        <v>3.3534067178258069</v>
      </c>
      <c r="BP105" s="20">
        <f t="shared" ref="BP105:BP136" si="10">LN(BJ105)</f>
        <v>1.2527629684953681</v>
      </c>
      <c r="BQ105" s="20">
        <f t="shared" ref="BQ105:BQ136" si="11">LN(BK105)</f>
        <v>4.6366688530474622</v>
      </c>
    </row>
    <row r="106" spans="1:69" s="20" customFormat="1" ht="21" customHeight="1" x14ac:dyDescent="0.35">
      <c r="A106" s="20">
        <v>40</v>
      </c>
      <c r="B106" s="20">
        <v>5</v>
      </c>
      <c r="C106" s="20" t="s">
        <v>914</v>
      </c>
      <c r="D106" s="20" t="str">
        <f t="shared" si="6"/>
        <v>Hwang, S. W. et al (2009)</v>
      </c>
      <c r="E106" s="20" t="s">
        <v>389</v>
      </c>
      <c r="F106" s="20" t="s">
        <v>882</v>
      </c>
      <c r="G106" s="20">
        <v>2009</v>
      </c>
      <c r="H106" s="20" t="s">
        <v>1027</v>
      </c>
      <c r="I106" s="20" t="s">
        <v>1204</v>
      </c>
      <c r="K106" s="20" t="s">
        <v>1203</v>
      </c>
      <c r="T106" s="20">
        <v>1</v>
      </c>
      <c r="AK106" s="27"/>
      <c r="AW106" s="20" t="s">
        <v>159</v>
      </c>
      <c r="AX106" s="20">
        <v>1.45</v>
      </c>
      <c r="AY106" s="20">
        <v>0.34</v>
      </c>
      <c r="AZ106" s="20">
        <v>6.22</v>
      </c>
      <c r="BA106" s="20" t="s">
        <v>158</v>
      </c>
      <c r="BB106" s="20" t="s">
        <v>82</v>
      </c>
      <c r="BC106" s="20" t="s">
        <v>159</v>
      </c>
      <c r="BD106" s="20">
        <v>1.45</v>
      </c>
      <c r="BE106" s="20">
        <v>0.34</v>
      </c>
      <c r="BF106" s="20">
        <v>6.22</v>
      </c>
      <c r="BG106" s="21" t="s">
        <v>158</v>
      </c>
      <c r="BH106" s="21"/>
      <c r="BI106" s="22">
        <v>1.45</v>
      </c>
      <c r="BJ106" s="22">
        <v>0.34</v>
      </c>
      <c r="BK106" s="22">
        <v>6.22</v>
      </c>
      <c r="BL106" s="20">
        <v>6.22</v>
      </c>
      <c r="BM106" s="23">
        <f t="shared" si="7"/>
        <v>1.1099999999999999</v>
      </c>
      <c r="BN106" s="20">
        <f t="shared" si="8"/>
        <v>4.7699999999999996</v>
      </c>
      <c r="BO106" s="20">
        <f t="shared" si="9"/>
        <v>0.37156355643248301</v>
      </c>
      <c r="BP106" s="20">
        <f t="shared" si="10"/>
        <v>-1.0788096613719298</v>
      </c>
      <c r="BQ106" s="20">
        <f t="shared" si="11"/>
        <v>1.827769906751088</v>
      </c>
    </row>
    <row r="107" spans="1:69" s="20" customFormat="1" ht="21" customHeight="1" x14ac:dyDescent="0.35">
      <c r="A107" s="20">
        <v>40</v>
      </c>
      <c r="B107" s="20">
        <v>6</v>
      </c>
      <c r="C107" s="20" t="s">
        <v>914</v>
      </c>
      <c r="D107" s="20" t="str">
        <f t="shared" si="6"/>
        <v>Hwang, S. W. et al (2009)</v>
      </c>
      <c r="E107" s="20" t="s">
        <v>389</v>
      </c>
      <c r="F107" s="20" t="s">
        <v>882</v>
      </c>
      <c r="G107" s="20">
        <v>2009</v>
      </c>
      <c r="H107" s="20" t="s">
        <v>1027</v>
      </c>
      <c r="I107" s="20" t="s">
        <v>1205</v>
      </c>
      <c r="K107" s="20" t="s">
        <v>1203</v>
      </c>
      <c r="T107" s="20">
        <v>1</v>
      </c>
      <c r="AK107" s="27"/>
      <c r="AW107" s="20" t="s">
        <v>159</v>
      </c>
      <c r="AX107" s="20">
        <v>4.59</v>
      </c>
      <c r="AY107" s="20">
        <v>2.67</v>
      </c>
      <c r="AZ107" s="20">
        <v>7.87</v>
      </c>
      <c r="BA107" s="20" t="s">
        <v>158</v>
      </c>
      <c r="BB107" s="20" t="s">
        <v>82</v>
      </c>
      <c r="BC107" s="20" t="s">
        <v>159</v>
      </c>
      <c r="BD107" s="20">
        <v>4.59</v>
      </c>
      <c r="BE107" s="20">
        <v>2.67</v>
      </c>
      <c r="BF107" s="20">
        <v>7.87</v>
      </c>
      <c r="BG107" s="21" t="s">
        <v>158</v>
      </c>
      <c r="BH107" s="21"/>
      <c r="BI107" s="22">
        <v>4.59</v>
      </c>
      <c r="BJ107" s="22">
        <v>2.67</v>
      </c>
      <c r="BK107" s="22">
        <v>7.87</v>
      </c>
      <c r="BM107" s="23">
        <f t="shared" si="7"/>
        <v>1.92</v>
      </c>
      <c r="BN107" s="20">
        <f t="shared" si="8"/>
        <v>3.2800000000000002</v>
      </c>
      <c r="BO107" s="20">
        <f t="shared" si="9"/>
        <v>1.5238800240724537</v>
      </c>
      <c r="BP107" s="20">
        <f t="shared" si="10"/>
        <v>0.98207847241215818</v>
      </c>
      <c r="BQ107" s="20">
        <f t="shared" si="11"/>
        <v>2.0630580624293118</v>
      </c>
    </row>
    <row r="108" spans="1:69" s="20" customFormat="1" ht="21" customHeight="1" x14ac:dyDescent="0.35">
      <c r="A108" s="20">
        <v>7</v>
      </c>
      <c r="B108" s="20">
        <v>4</v>
      </c>
      <c r="C108" s="20" t="s">
        <v>522</v>
      </c>
      <c r="D108" s="20" t="str">
        <f t="shared" si="6"/>
        <v>Baggett et al (2013)</v>
      </c>
      <c r="E108" s="20" t="s">
        <v>523</v>
      </c>
      <c r="F108" s="20" t="s">
        <v>882</v>
      </c>
      <c r="G108" s="20">
        <v>2013</v>
      </c>
      <c r="H108" s="20" t="s">
        <v>895</v>
      </c>
      <c r="I108" s="20" t="s">
        <v>1206</v>
      </c>
      <c r="J108" s="20" t="s">
        <v>1207</v>
      </c>
      <c r="K108" s="20" t="s">
        <v>1697</v>
      </c>
      <c r="T108" s="20">
        <v>1</v>
      </c>
      <c r="AW108" s="20" t="s">
        <v>528</v>
      </c>
      <c r="AX108" s="20">
        <v>0.7</v>
      </c>
      <c r="AY108" s="20">
        <v>0.2</v>
      </c>
      <c r="AZ108" s="20">
        <v>2.5</v>
      </c>
      <c r="BA108" s="20" t="s">
        <v>158</v>
      </c>
      <c r="BB108" s="20" t="s">
        <v>82</v>
      </c>
      <c r="BC108" s="20" t="s">
        <v>528</v>
      </c>
      <c r="BD108" s="20">
        <v>0.7</v>
      </c>
      <c r="BE108" s="20">
        <v>0.2</v>
      </c>
      <c r="BF108" s="20">
        <v>2.5</v>
      </c>
      <c r="BG108" s="21" t="s">
        <v>158</v>
      </c>
      <c r="BH108" s="21"/>
      <c r="BI108" s="22">
        <v>0.7</v>
      </c>
      <c r="BJ108" s="22">
        <v>0.2</v>
      </c>
      <c r="BK108" s="22">
        <v>2.5</v>
      </c>
      <c r="BM108" s="23">
        <f t="shared" si="7"/>
        <v>0.49999999999999994</v>
      </c>
      <c r="BN108" s="20">
        <f t="shared" si="8"/>
        <v>1.8</v>
      </c>
      <c r="BO108" s="20">
        <f t="shared" si="9"/>
        <v>-0.35667494393873245</v>
      </c>
      <c r="BP108" s="20">
        <f t="shared" si="10"/>
        <v>-1.6094379124341003</v>
      </c>
      <c r="BQ108" s="20">
        <f t="shared" si="11"/>
        <v>0.91629073187415511</v>
      </c>
    </row>
    <row r="109" spans="1:69" s="20" customFormat="1" ht="21" customHeight="1" x14ac:dyDescent="0.35">
      <c r="A109" s="20">
        <v>11</v>
      </c>
      <c r="B109" s="20">
        <v>1</v>
      </c>
      <c r="C109" s="20" t="s">
        <v>201</v>
      </c>
      <c r="D109" s="20" t="str">
        <f t="shared" si="6"/>
        <v>Beijer et al (2011)</v>
      </c>
      <c r="E109" s="20" t="s">
        <v>202</v>
      </c>
      <c r="F109" s="20" t="s">
        <v>882</v>
      </c>
      <c r="G109" s="20">
        <v>2011</v>
      </c>
      <c r="H109" s="20" t="s">
        <v>1013</v>
      </c>
      <c r="I109" s="20" t="s">
        <v>1215</v>
      </c>
      <c r="J109" s="20" t="s">
        <v>1207</v>
      </c>
      <c r="K109" s="20" t="s">
        <v>1697</v>
      </c>
      <c r="Q109" s="20">
        <v>1</v>
      </c>
      <c r="AP109" s="20" t="s">
        <v>159</v>
      </c>
      <c r="AQ109" s="20">
        <v>3.3</v>
      </c>
      <c r="AR109" s="20">
        <v>1.8</v>
      </c>
      <c r="AS109" s="20">
        <v>3.7</v>
      </c>
      <c r="BA109" s="20" t="s">
        <v>84</v>
      </c>
      <c r="BB109" s="20" t="s">
        <v>82</v>
      </c>
      <c r="BC109" s="20" t="s">
        <v>159</v>
      </c>
      <c r="BD109" s="20">
        <v>3.3</v>
      </c>
      <c r="BE109" s="20">
        <v>1.8</v>
      </c>
      <c r="BF109" s="20">
        <v>3.7</v>
      </c>
      <c r="BG109" s="21" t="s">
        <v>84</v>
      </c>
      <c r="BH109" s="21" t="s">
        <v>82</v>
      </c>
      <c r="BI109" s="22">
        <v>3.3</v>
      </c>
      <c r="BJ109" s="22">
        <v>1.8</v>
      </c>
      <c r="BK109" s="22">
        <v>3.7</v>
      </c>
      <c r="BM109" s="23">
        <f t="shared" si="7"/>
        <v>1.4999999999999998</v>
      </c>
      <c r="BN109" s="20">
        <f t="shared" si="8"/>
        <v>0.40000000000000036</v>
      </c>
      <c r="BO109" s="20">
        <f t="shared" si="9"/>
        <v>1.1939224684724346</v>
      </c>
      <c r="BP109" s="20">
        <f t="shared" si="10"/>
        <v>0.58778666490211906</v>
      </c>
      <c r="BQ109" s="20">
        <f t="shared" si="11"/>
        <v>1.3083328196501789</v>
      </c>
    </row>
    <row r="110" spans="1:69" s="20" customFormat="1" ht="21" customHeight="1" x14ac:dyDescent="0.35">
      <c r="A110" s="20">
        <v>11</v>
      </c>
      <c r="B110" s="20">
        <v>2</v>
      </c>
      <c r="C110" s="20" t="s">
        <v>201</v>
      </c>
      <c r="D110" s="20" t="str">
        <f t="shared" si="6"/>
        <v>Beijer et al (2011)</v>
      </c>
      <c r="E110" s="20" t="s">
        <v>202</v>
      </c>
      <c r="F110" s="20" t="s">
        <v>882</v>
      </c>
      <c r="G110" s="20">
        <v>2011</v>
      </c>
      <c r="H110" s="20" t="s">
        <v>1013</v>
      </c>
      <c r="I110" s="20" t="s">
        <v>1216</v>
      </c>
      <c r="J110" s="20" t="s">
        <v>1207</v>
      </c>
      <c r="K110" s="20" t="s">
        <v>1697</v>
      </c>
      <c r="Q110" s="20">
        <v>1</v>
      </c>
      <c r="AP110" s="20" t="s">
        <v>159</v>
      </c>
      <c r="AQ110" s="20">
        <v>2.6</v>
      </c>
      <c r="AR110" s="20">
        <v>2.1</v>
      </c>
      <c r="AS110" s="20">
        <v>3.2</v>
      </c>
      <c r="BA110" s="20" t="s">
        <v>84</v>
      </c>
      <c r="BB110" s="20" t="s">
        <v>82</v>
      </c>
      <c r="BC110" s="20" t="s">
        <v>159</v>
      </c>
      <c r="BD110" s="20">
        <v>2.6</v>
      </c>
      <c r="BE110" s="20">
        <v>2.1</v>
      </c>
      <c r="BF110" s="20">
        <v>3.2</v>
      </c>
      <c r="BG110" s="21" t="s">
        <v>84</v>
      </c>
      <c r="BH110" s="21" t="s">
        <v>82</v>
      </c>
      <c r="BI110" s="22">
        <v>2.6</v>
      </c>
      <c r="BJ110" s="22">
        <v>2.1</v>
      </c>
      <c r="BK110" s="22">
        <v>3.2</v>
      </c>
      <c r="BM110" s="23">
        <f t="shared" si="7"/>
        <v>0.5</v>
      </c>
      <c r="BN110" s="20">
        <f t="shared" si="8"/>
        <v>0.60000000000000009</v>
      </c>
      <c r="BO110" s="20">
        <f t="shared" si="9"/>
        <v>0.95551144502743635</v>
      </c>
      <c r="BP110" s="20">
        <f t="shared" si="10"/>
        <v>0.74193734472937733</v>
      </c>
      <c r="BQ110" s="20">
        <f t="shared" si="11"/>
        <v>1.1631508098056809</v>
      </c>
    </row>
    <row r="111" spans="1:69" s="20" customFormat="1" ht="21" customHeight="1" x14ac:dyDescent="0.35">
      <c r="A111" s="20">
        <v>40</v>
      </c>
      <c r="B111" s="20">
        <v>1</v>
      </c>
      <c r="C111" s="20" t="s">
        <v>914</v>
      </c>
      <c r="D111" s="20" t="str">
        <f t="shared" si="6"/>
        <v>Hwang, S. W. et al (2009)</v>
      </c>
      <c r="E111" s="20" t="s">
        <v>389</v>
      </c>
      <c r="F111" s="20" t="s">
        <v>882</v>
      </c>
      <c r="G111" s="20">
        <v>2009</v>
      </c>
      <c r="H111" s="20" t="s">
        <v>1027</v>
      </c>
      <c r="I111" s="20" t="s">
        <v>1218</v>
      </c>
      <c r="J111" s="20" t="s">
        <v>1207</v>
      </c>
      <c r="K111" s="20" t="s">
        <v>1697</v>
      </c>
      <c r="T111" s="20">
        <v>1</v>
      </c>
      <c r="AK111" s="27"/>
      <c r="AW111" s="20" t="s">
        <v>159</v>
      </c>
      <c r="AX111" s="20">
        <v>1.61</v>
      </c>
      <c r="AY111" s="20">
        <v>1.42</v>
      </c>
      <c r="AZ111" s="20">
        <v>1.83</v>
      </c>
      <c r="BA111" s="20" t="s">
        <v>158</v>
      </c>
      <c r="BB111" s="20" t="s">
        <v>82</v>
      </c>
      <c r="BC111" s="20" t="s">
        <v>159</v>
      </c>
      <c r="BD111" s="20">
        <v>1.61</v>
      </c>
      <c r="BE111" s="20">
        <v>1.42</v>
      </c>
      <c r="BF111" s="20">
        <v>1.83</v>
      </c>
      <c r="BG111" s="21" t="s">
        <v>158</v>
      </c>
      <c r="BH111" s="21"/>
      <c r="BI111" s="22">
        <v>1.61</v>
      </c>
      <c r="BJ111" s="22">
        <v>1.42</v>
      </c>
      <c r="BK111" s="22">
        <v>1.83</v>
      </c>
      <c r="BL111" s="20">
        <v>1.83</v>
      </c>
      <c r="BM111" s="23">
        <f t="shared" si="7"/>
        <v>0.19000000000000017</v>
      </c>
      <c r="BN111" s="20">
        <f t="shared" si="8"/>
        <v>0.21999999999999997</v>
      </c>
      <c r="BO111" s="20">
        <f t="shared" si="9"/>
        <v>0.47623417899637172</v>
      </c>
      <c r="BP111" s="20">
        <f t="shared" si="10"/>
        <v>0.35065687161316933</v>
      </c>
      <c r="BQ111" s="20">
        <f t="shared" si="11"/>
        <v>0.60431596685332956</v>
      </c>
    </row>
    <row r="112" spans="1:69" s="20" customFormat="1" ht="21" customHeight="1" x14ac:dyDescent="0.35">
      <c r="A112" s="20">
        <v>40</v>
      </c>
      <c r="B112" s="20">
        <v>2</v>
      </c>
      <c r="C112" s="20" t="s">
        <v>914</v>
      </c>
      <c r="D112" s="20" t="str">
        <f t="shared" si="6"/>
        <v>Hwang, S. W. et al (2009)</v>
      </c>
      <c r="E112" s="20" t="s">
        <v>389</v>
      </c>
      <c r="F112" s="20" t="s">
        <v>882</v>
      </c>
      <c r="G112" s="20">
        <v>2009</v>
      </c>
      <c r="H112" s="20" t="s">
        <v>1027</v>
      </c>
      <c r="I112" s="20" t="s">
        <v>1219</v>
      </c>
      <c r="J112" s="20" t="s">
        <v>1207</v>
      </c>
      <c r="K112" s="20" t="s">
        <v>1697</v>
      </c>
      <c r="T112" s="20">
        <v>1</v>
      </c>
      <c r="AK112" s="27"/>
      <c r="AW112" s="20" t="s">
        <v>159</v>
      </c>
      <c r="AX112" s="20">
        <v>1.71</v>
      </c>
      <c r="AY112" s="20">
        <v>1.59</v>
      </c>
      <c r="AZ112" s="20">
        <v>1.84</v>
      </c>
      <c r="BA112" s="20" t="s">
        <v>158</v>
      </c>
      <c r="BB112" s="20" t="s">
        <v>82</v>
      </c>
      <c r="BC112" s="20" t="s">
        <v>159</v>
      </c>
      <c r="BD112" s="20">
        <v>1.71</v>
      </c>
      <c r="BE112" s="20">
        <v>1.59</v>
      </c>
      <c r="BF112" s="20">
        <v>1.84</v>
      </c>
      <c r="BG112" s="21" t="s">
        <v>158</v>
      </c>
      <c r="BH112" s="21"/>
      <c r="BI112" s="22">
        <v>1.71</v>
      </c>
      <c r="BJ112" s="22">
        <v>1.59</v>
      </c>
      <c r="BK112" s="22">
        <v>1.84</v>
      </c>
      <c r="BL112" s="20">
        <v>1.84</v>
      </c>
      <c r="BM112" s="23">
        <f t="shared" si="7"/>
        <v>0.11999999999999988</v>
      </c>
      <c r="BN112" s="20">
        <f t="shared" si="8"/>
        <v>0.13000000000000012</v>
      </c>
      <c r="BO112" s="20">
        <f t="shared" si="9"/>
        <v>0.53649337051456847</v>
      </c>
      <c r="BP112" s="20">
        <f t="shared" si="10"/>
        <v>0.46373401623214022</v>
      </c>
      <c r="BQ112" s="20">
        <f t="shared" si="11"/>
        <v>0.60976557162089429</v>
      </c>
    </row>
    <row r="113" spans="1:69" s="20" customFormat="1" ht="21" customHeight="1" x14ac:dyDescent="0.35">
      <c r="A113" s="20">
        <v>62</v>
      </c>
      <c r="B113" s="20">
        <v>1</v>
      </c>
      <c r="C113" s="20" t="s">
        <v>1221</v>
      </c>
      <c r="D113" s="20" t="str">
        <f t="shared" si="6"/>
        <v>Nanjo et al (2020)</v>
      </c>
      <c r="E113" s="20" t="s">
        <v>1222</v>
      </c>
      <c r="F113" s="20" t="s">
        <v>882</v>
      </c>
      <c r="G113" s="20">
        <v>2020</v>
      </c>
      <c r="H113" s="20" t="s">
        <v>1232</v>
      </c>
      <c r="I113" s="20" t="s">
        <v>1233</v>
      </c>
      <c r="J113" s="20" t="s">
        <v>1207</v>
      </c>
      <c r="K113" s="20" t="s">
        <v>1697</v>
      </c>
      <c r="O113" s="20">
        <v>1</v>
      </c>
      <c r="AI113" s="20" t="s">
        <v>178</v>
      </c>
      <c r="AJ113" s="27">
        <v>1.64</v>
      </c>
      <c r="AK113" s="20">
        <v>1.29</v>
      </c>
      <c r="AL113" s="20">
        <v>2.08</v>
      </c>
      <c r="BA113" s="20" t="s">
        <v>81</v>
      </c>
      <c r="BB113" s="20" t="s">
        <v>82</v>
      </c>
      <c r="BC113" s="20" t="s">
        <v>178</v>
      </c>
      <c r="BD113" s="27">
        <v>1.64</v>
      </c>
      <c r="BE113" s="20">
        <v>1.29</v>
      </c>
      <c r="BF113" s="20">
        <v>2.08</v>
      </c>
      <c r="BG113" s="21" t="s">
        <v>84</v>
      </c>
      <c r="BH113" s="21" t="s">
        <v>1234</v>
      </c>
      <c r="BI113" s="25">
        <f t="shared" ref="BI113:BK116" si="12">(1-0.5^(SQRT(BD113)))/(1-0.5^(SQRT(1/BD113)))</f>
        <v>1.4076688906210504</v>
      </c>
      <c r="BJ113" s="25">
        <f t="shared" si="12"/>
        <v>1.19288287357679</v>
      </c>
      <c r="BK113" s="25">
        <f t="shared" si="12"/>
        <v>1.6562065821308796</v>
      </c>
      <c r="BM113" s="23">
        <f t="shared" si="7"/>
        <v>0.21478601704426037</v>
      </c>
      <c r="BN113" s="20">
        <f t="shared" si="8"/>
        <v>0.24853769150982918</v>
      </c>
      <c r="BO113" s="20">
        <f t="shared" si="9"/>
        <v>0.3419350671695317</v>
      </c>
      <c r="BP113" s="20">
        <f t="shared" si="10"/>
        <v>0.17637296023798466</v>
      </c>
      <c r="BQ113" s="20">
        <f t="shared" si="11"/>
        <v>0.50452979584629987</v>
      </c>
    </row>
    <row r="114" spans="1:69" s="20" customFormat="1" ht="21" customHeight="1" x14ac:dyDescent="0.35">
      <c r="A114" s="20">
        <v>62</v>
      </c>
      <c r="B114" s="20">
        <v>2</v>
      </c>
      <c r="C114" s="20" t="s">
        <v>1221</v>
      </c>
      <c r="D114" s="20" t="str">
        <f t="shared" si="6"/>
        <v>Nanjo et al (2020)</v>
      </c>
      <c r="E114" s="20" t="s">
        <v>1222</v>
      </c>
      <c r="F114" s="20" t="s">
        <v>882</v>
      </c>
      <c r="G114" s="20">
        <v>2020</v>
      </c>
      <c r="H114" s="20" t="s">
        <v>1232</v>
      </c>
      <c r="I114" s="20" t="s">
        <v>1235</v>
      </c>
      <c r="J114" s="20" t="s">
        <v>1207</v>
      </c>
      <c r="K114" s="20" t="s">
        <v>1697</v>
      </c>
      <c r="O114" s="20">
        <v>1</v>
      </c>
      <c r="AI114" s="20" t="s">
        <v>178</v>
      </c>
      <c r="AJ114" s="27">
        <v>1.57</v>
      </c>
      <c r="AK114" s="20">
        <v>1.1499999999999999</v>
      </c>
      <c r="AL114" s="20">
        <v>2.16</v>
      </c>
      <c r="BA114" s="20" t="s">
        <v>81</v>
      </c>
      <c r="BB114" s="20" t="s">
        <v>82</v>
      </c>
      <c r="BC114" s="20" t="s">
        <v>178</v>
      </c>
      <c r="BD114" s="27">
        <v>1.57</v>
      </c>
      <c r="BE114" s="20">
        <v>1.1499999999999999</v>
      </c>
      <c r="BF114" s="20">
        <v>2.16</v>
      </c>
      <c r="BG114" s="21" t="s">
        <v>84</v>
      </c>
      <c r="BH114" s="21" t="s">
        <v>1236</v>
      </c>
      <c r="BI114" s="25">
        <f t="shared" si="12"/>
        <v>1.3660616322031449</v>
      </c>
      <c r="BJ114" s="25">
        <f t="shared" si="12"/>
        <v>1.1016993239838007</v>
      </c>
      <c r="BK114" s="25">
        <f t="shared" si="12"/>
        <v>1.6992493426035022</v>
      </c>
      <c r="BM114" s="23">
        <f t="shared" si="7"/>
        <v>0.26436230821934426</v>
      </c>
      <c r="BN114" s="20">
        <f t="shared" si="8"/>
        <v>0.33318771040035733</v>
      </c>
      <c r="BO114" s="20">
        <f t="shared" si="9"/>
        <v>0.31193187887392992</v>
      </c>
      <c r="BP114" s="20">
        <f t="shared" si="10"/>
        <v>9.6853827751821969E-2</v>
      </c>
      <c r="BQ114" s="20">
        <f t="shared" si="11"/>
        <v>0.53018659037003357</v>
      </c>
    </row>
    <row r="115" spans="1:69" s="20" customFormat="1" ht="21" customHeight="1" x14ac:dyDescent="0.35">
      <c r="A115" s="20">
        <v>62</v>
      </c>
      <c r="B115" s="20">
        <v>4</v>
      </c>
      <c r="C115" s="20" t="s">
        <v>1221</v>
      </c>
      <c r="D115" s="20" t="str">
        <f t="shared" si="6"/>
        <v>Nanjo et al (2020)</v>
      </c>
      <c r="E115" s="20" t="s">
        <v>1222</v>
      </c>
      <c r="F115" s="20" t="s">
        <v>882</v>
      </c>
      <c r="G115" s="20">
        <v>2020</v>
      </c>
      <c r="H115" s="20" t="s">
        <v>1232</v>
      </c>
      <c r="I115" s="20" t="s">
        <v>1237</v>
      </c>
      <c r="J115" s="20" t="s">
        <v>1207</v>
      </c>
      <c r="K115" s="20" t="s">
        <v>1697</v>
      </c>
      <c r="O115" s="20">
        <v>1</v>
      </c>
      <c r="AI115" s="20" t="s">
        <v>178</v>
      </c>
      <c r="AJ115" s="27">
        <v>0.9</v>
      </c>
      <c r="AK115" s="20">
        <v>0.37</v>
      </c>
      <c r="AL115" s="20">
        <v>2.21</v>
      </c>
      <c r="BA115" s="20" t="s">
        <v>81</v>
      </c>
      <c r="BB115" s="20" t="s">
        <v>82</v>
      </c>
      <c r="BC115" s="20" t="s">
        <v>178</v>
      </c>
      <c r="BD115" s="27">
        <v>0.9</v>
      </c>
      <c r="BE115" s="20">
        <v>0.37</v>
      </c>
      <c r="BF115" s="20">
        <v>2.21</v>
      </c>
      <c r="BG115" s="21" t="s">
        <v>84</v>
      </c>
      <c r="BH115" s="21" t="s">
        <v>1238</v>
      </c>
      <c r="BI115" s="25">
        <f t="shared" si="12"/>
        <v>0.92958129259268363</v>
      </c>
      <c r="BJ115" s="25">
        <f t="shared" si="12"/>
        <v>0.50588969781797666</v>
      </c>
      <c r="BK115" s="25">
        <f t="shared" si="12"/>
        <v>1.7258491957041431</v>
      </c>
      <c r="BM115" s="23">
        <f t="shared" si="7"/>
        <v>0.42369159477470697</v>
      </c>
      <c r="BN115" s="20">
        <f t="shared" si="8"/>
        <v>0.79626790311145945</v>
      </c>
      <c r="BO115" s="20">
        <f t="shared" si="9"/>
        <v>-7.302101723426889E-2</v>
      </c>
      <c r="BP115" s="20">
        <f t="shared" si="10"/>
        <v>-0.68143662195964083</v>
      </c>
      <c r="BQ115" s="20">
        <f t="shared" si="11"/>
        <v>0.5457192167143724</v>
      </c>
    </row>
    <row r="116" spans="1:69" s="20" customFormat="1" ht="21" customHeight="1" x14ac:dyDescent="0.35">
      <c r="A116" s="20">
        <v>73</v>
      </c>
      <c r="B116" s="20">
        <v>1</v>
      </c>
      <c r="C116" s="20" t="s">
        <v>483</v>
      </c>
      <c r="D116" s="20" t="str">
        <f t="shared" si="6"/>
        <v>Ranzani et al (2020)</v>
      </c>
      <c r="E116" s="20" t="s">
        <v>484</v>
      </c>
      <c r="F116" s="20" t="s">
        <v>882</v>
      </c>
      <c r="G116" s="20">
        <v>2020</v>
      </c>
      <c r="H116" s="20" t="s">
        <v>1036</v>
      </c>
      <c r="I116" s="20" t="s">
        <v>1207</v>
      </c>
      <c r="J116" s="20" t="s">
        <v>1207</v>
      </c>
      <c r="K116" s="20" t="s">
        <v>1697</v>
      </c>
      <c r="O116" s="20">
        <v>1</v>
      </c>
      <c r="AI116" s="30" t="s">
        <v>1038</v>
      </c>
      <c r="AJ116" s="27">
        <v>1.59</v>
      </c>
      <c r="AK116" s="20">
        <v>0.83</v>
      </c>
      <c r="AL116" s="20">
        <v>3.06</v>
      </c>
      <c r="BA116" s="20" t="s">
        <v>81</v>
      </c>
      <c r="BB116" s="20" t="s">
        <v>82</v>
      </c>
      <c r="BC116" s="31" t="s">
        <v>1038</v>
      </c>
      <c r="BD116" s="29">
        <v>1.59</v>
      </c>
      <c r="BE116" s="23">
        <v>0.83</v>
      </c>
      <c r="BF116" s="23">
        <v>3.06</v>
      </c>
      <c r="BG116" s="21" t="s">
        <v>84</v>
      </c>
      <c r="BH116" s="21" t="s">
        <v>1239</v>
      </c>
      <c r="BI116" s="25">
        <f t="shared" si="12"/>
        <v>1.3780134761953022</v>
      </c>
      <c r="BJ116" s="25">
        <f t="shared" si="12"/>
        <v>0.87888409533218403</v>
      </c>
      <c r="BK116" s="25">
        <f t="shared" si="12"/>
        <v>2.147431323867306</v>
      </c>
      <c r="BM116" s="23">
        <f t="shared" si="7"/>
        <v>0.4991293808631182</v>
      </c>
      <c r="BN116" s="20">
        <f t="shared" si="8"/>
        <v>0.76941784767200372</v>
      </c>
      <c r="BO116" s="20">
        <f t="shared" si="9"/>
        <v>0.32064295207579718</v>
      </c>
      <c r="BP116" s="20">
        <f t="shared" si="10"/>
        <v>-0.12910224968156139</v>
      </c>
      <c r="BQ116" s="20">
        <f t="shared" si="11"/>
        <v>0.76427239479206655</v>
      </c>
    </row>
    <row r="117" spans="1:69" s="20" customFormat="1" ht="21" customHeight="1" x14ac:dyDescent="0.35">
      <c r="A117" s="20">
        <v>87</v>
      </c>
      <c r="B117" s="20">
        <v>1</v>
      </c>
      <c r="C117" s="20" t="s">
        <v>1048</v>
      </c>
      <c r="D117" s="20" t="str">
        <f t="shared" si="6"/>
        <v>Slockers et al (2018)</v>
      </c>
      <c r="E117" s="20" t="s">
        <v>1049</v>
      </c>
      <c r="F117" s="20" t="s">
        <v>882</v>
      </c>
      <c r="G117" s="20">
        <v>2018</v>
      </c>
      <c r="H117" s="20" t="s">
        <v>1062</v>
      </c>
      <c r="I117" s="20" t="s">
        <v>1243</v>
      </c>
      <c r="J117" s="20" t="s">
        <v>1207</v>
      </c>
      <c r="K117" s="20" t="s">
        <v>1697</v>
      </c>
      <c r="T117" s="20">
        <v>1</v>
      </c>
      <c r="AW117" s="20" t="s">
        <v>178</v>
      </c>
      <c r="AX117" s="20">
        <v>3.7</v>
      </c>
      <c r="AY117" s="20">
        <v>2.8</v>
      </c>
      <c r="AZ117" s="20">
        <v>4.7</v>
      </c>
      <c r="BA117" s="20" t="s">
        <v>158</v>
      </c>
      <c r="BB117" s="20" t="s">
        <v>82</v>
      </c>
      <c r="BC117" s="20" t="s">
        <v>178</v>
      </c>
      <c r="BD117" s="23">
        <v>3.7</v>
      </c>
      <c r="BE117" s="23">
        <v>2.8</v>
      </c>
      <c r="BF117" s="23">
        <v>4.7</v>
      </c>
      <c r="BG117" s="21" t="s">
        <v>158</v>
      </c>
      <c r="BH117" s="21"/>
      <c r="BI117" s="22">
        <v>3.7</v>
      </c>
      <c r="BJ117" s="22">
        <v>2.8</v>
      </c>
      <c r="BK117" s="22">
        <v>4.7</v>
      </c>
      <c r="BM117" s="23">
        <f t="shared" si="7"/>
        <v>0.90000000000000036</v>
      </c>
      <c r="BN117" s="20">
        <f t="shared" si="8"/>
        <v>1</v>
      </c>
      <c r="BO117" s="20">
        <f t="shared" si="9"/>
        <v>1.3083328196501789</v>
      </c>
      <c r="BP117" s="20">
        <f t="shared" si="10"/>
        <v>1.0296194171811581</v>
      </c>
      <c r="BQ117" s="20">
        <f t="shared" si="11"/>
        <v>1.547562508716013</v>
      </c>
    </row>
    <row r="118" spans="1:69" s="20" customFormat="1" ht="21" customHeight="1" x14ac:dyDescent="0.35">
      <c r="A118" s="20">
        <v>89</v>
      </c>
      <c r="B118" s="20">
        <v>1</v>
      </c>
      <c r="C118" s="20" t="s">
        <v>1244</v>
      </c>
      <c r="D118" s="20" t="str">
        <f t="shared" si="6"/>
        <v>Stenius-Ayoade (2017)</v>
      </c>
      <c r="E118" s="20" t="s">
        <v>182</v>
      </c>
      <c r="F118" s="20" t="s">
        <v>882</v>
      </c>
      <c r="G118" s="20">
        <v>2017</v>
      </c>
      <c r="H118" s="20" t="s">
        <v>1248</v>
      </c>
      <c r="I118" s="20" t="s">
        <v>1207</v>
      </c>
      <c r="J118" s="20" t="s">
        <v>1207</v>
      </c>
      <c r="K118" s="20" t="s">
        <v>1697</v>
      </c>
      <c r="O118" s="20">
        <v>1</v>
      </c>
      <c r="AI118" s="31" t="s">
        <v>1249</v>
      </c>
      <c r="AJ118" s="20">
        <v>2.5099999999999998</v>
      </c>
      <c r="AK118" s="20">
        <v>1.67</v>
      </c>
      <c r="AL118" s="20">
        <v>3.77</v>
      </c>
      <c r="BA118" s="20" t="s">
        <v>81</v>
      </c>
      <c r="BB118" s="20" t="s">
        <v>82</v>
      </c>
      <c r="BC118" s="31" t="s">
        <v>1249</v>
      </c>
      <c r="BD118" s="23">
        <v>2.5099999999999998</v>
      </c>
      <c r="BE118" s="23">
        <v>1.67</v>
      </c>
      <c r="BF118" s="23">
        <v>3.77</v>
      </c>
      <c r="BG118" s="21" t="s">
        <v>84</v>
      </c>
      <c r="BH118" s="21" t="s">
        <v>1250</v>
      </c>
      <c r="BI118" s="25">
        <f t="shared" ref="BI118:BK119" si="13">(1-0.5^(SQRT(BD118)))/(1-0.5^(SQRT(1/BD118)))</f>
        <v>1.8809014203140269</v>
      </c>
      <c r="BJ118" s="25">
        <f t="shared" si="13"/>
        <v>1.4253117930046675</v>
      </c>
      <c r="BK118" s="25">
        <f t="shared" si="13"/>
        <v>2.4637991631466107</v>
      </c>
      <c r="BM118" s="23">
        <f t="shared" si="7"/>
        <v>0.45558962730935937</v>
      </c>
      <c r="BN118" s="20">
        <f t="shared" si="8"/>
        <v>0.58289774283258389</v>
      </c>
      <c r="BO118" s="20">
        <f t="shared" si="9"/>
        <v>0.63175114081902528</v>
      </c>
      <c r="BP118" s="20">
        <f t="shared" si="10"/>
        <v>0.35439059189546218</v>
      </c>
      <c r="BQ118" s="20">
        <f t="shared" si="11"/>
        <v>0.90170453388605187</v>
      </c>
    </row>
    <row r="119" spans="1:69" s="20" customFormat="1" ht="21" customHeight="1" x14ac:dyDescent="0.35">
      <c r="A119" s="20">
        <v>81</v>
      </c>
      <c r="B119" s="20">
        <v>1</v>
      </c>
      <c r="C119" s="20" t="s">
        <v>730</v>
      </c>
      <c r="D119" s="20" t="str">
        <f t="shared" si="6"/>
        <v>Schinka et al (2018)</v>
      </c>
      <c r="E119" s="20" t="s">
        <v>731</v>
      </c>
      <c r="F119" s="20" t="s">
        <v>882</v>
      </c>
      <c r="G119" s="20">
        <v>2018</v>
      </c>
      <c r="H119" s="20" t="s">
        <v>1045</v>
      </c>
      <c r="I119" s="20" t="s">
        <v>1241</v>
      </c>
      <c r="J119" s="20" t="s">
        <v>1207</v>
      </c>
      <c r="K119" s="20" t="s">
        <v>1697</v>
      </c>
      <c r="O119" s="20">
        <v>1</v>
      </c>
      <c r="AI119" s="20" t="s">
        <v>178</v>
      </c>
      <c r="AJ119" s="20">
        <v>2.8</v>
      </c>
      <c r="AK119" s="20">
        <v>2.6</v>
      </c>
      <c r="AL119" s="20">
        <v>3.1</v>
      </c>
      <c r="AM119" s="26"/>
      <c r="AN119" s="26"/>
      <c r="AO119" s="26"/>
      <c r="BA119" s="20" t="s">
        <v>81</v>
      </c>
      <c r="BB119" s="20" t="s">
        <v>82</v>
      </c>
      <c r="BC119" s="20" t="s">
        <v>178</v>
      </c>
      <c r="BD119" s="23">
        <v>2.8</v>
      </c>
      <c r="BE119" s="23">
        <v>2.6</v>
      </c>
      <c r="BF119" s="23">
        <v>3.1</v>
      </c>
      <c r="BG119" s="21" t="s">
        <v>84</v>
      </c>
      <c r="BH119" s="21" t="s">
        <v>1242</v>
      </c>
      <c r="BI119" s="25">
        <f t="shared" si="13"/>
        <v>2.0240619666898354</v>
      </c>
      <c r="BJ119" s="25">
        <f t="shared" si="13"/>
        <v>1.9259977523298595</v>
      </c>
      <c r="BK119" s="25">
        <f t="shared" si="13"/>
        <v>2.1660246022278007</v>
      </c>
      <c r="BM119" s="23">
        <f t="shared" si="7"/>
        <v>9.8064214359975921E-2</v>
      </c>
      <c r="BN119" s="20">
        <f t="shared" si="8"/>
        <v>0.14196263553796529</v>
      </c>
      <c r="BO119" s="20">
        <f t="shared" si="9"/>
        <v>0.70510636691003636</v>
      </c>
      <c r="BP119" s="20">
        <f t="shared" si="10"/>
        <v>0.65544414636064197</v>
      </c>
      <c r="BQ119" s="20">
        <f t="shared" si="11"/>
        <v>0.77289350688354552</v>
      </c>
    </row>
    <row r="120" spans="1:69" s="20" customFormat="1" ht="21" customHeight="1" x14ac:dyDescent="0.35">
      <c r="A120" s="20">
        <v>100</v>
      </c>
      <c r="B120" s="20">
        <v>1</v>
      </c>
      <c r="C120" s="20" t="s">
        <v>112</v>
      </c>
      <c r="D120" s="20" t="str">
        <f t="shared" si="6"/>
        <v>Zagozdzon (2016)</v>
      </c>
      <c r="E120" s="20" t="s">
        <v>114</v>
      </c>
      <c r="F120" s="20" t="s">
        <v>882</v>
      </c>
      <c r="G120" s="20">
        <v>2016</v>
      </c>
      <c r="H120" s="20" t="s">
        <v>1069</v>
      </c>
      <c r="I120" s="20" t="s">
        <v>1243</v>
      </c>
      <c r="J120" s="20" t="s">
        <v>1207</v>
      </c>
      <c r="K120" s="20" t="s">
        <v>1697</v>
      </c>
      <c r="P120" s="20">
        <v>1</v>
      </c>
      <c r="AM120" s="26" t="e">
        <f>(#REF!/#REF!)/(#REF!/#REF!)</f>
        <v>#REF!</v>
      </c>
      <c r="AN120" s="26" t="e">
        <f>EXP((LN(AM120))-(1.96*(SQRT((1/#REF!)+(1/#REF!)-(1/#REF!)-(1/(#REF!))))))</f>
        <v>#REF!</v>
      </c>
      <c r="AO120" s="26" t="e">
        <f>EXP((LN(AM120))+(1.96*(SQRT((1/#REF!)+(1/(#REF!)-(1/#REF!)-(1/#REF!))))))</f>
        <v>#REF!</v>
      </c>
      <c r="BA120" s="20" t="s">
        <v>134</v>
      </c>
      <c r="BB120" s="20" t="s">
        <v>135</v>
      </c>
      <c r="BD120" s="23">
        <v>1.8525820793433652</v>
      </c>
      <c r="BE120" s="23">
        <v>0.87546125362291116</v>
      </c>
      <c r="BF120" s="23">
        <v>3.8512513454322406</v>
      </c>
      <c r="BG120" s="21" t="s">
        <v>134</v>
      </c>
      <c r="BH120" s="21" t="s">
        <v>135</v>
      </c>
      <c r="BI120" s="28">
        <v>1.8525820793433652</v>
      </c>
      <c r="BJ120" s="28">
        <v>0.87546125362291116</v>
      </c>
      <c r="BK120" s="28">
        <v>3.8512513454322406</v>
      </c>
      <c r="BM120" s="23">
        <f t="shared" si="7"/>
        <v>0.977120825720454</v>
      </c>
      <c r="BN120" s="20">
        <f t="shared" si="8"/>
        <v>1.9986692660888754</v>
      </c>
      <c r="BO120" s="20">
        <f t="shared" si="9"/>
        <v>0.61658038454441277</v>
      </c>
      <c r="BP120" s="20">
        <f t="shared" si="10"/>
        <v>-0.13300438452007915</v>
      </c>
      <c r="BQ120" s="20">
        <f t="shared" si="11"/>
        <v>1.3483981202781741</v>
      </c>
    </row>
    <row r="121" spans="1:69" s="20" customFormat="1" ht="21" customHeight="1" x14ac:dyDescent="0.35">
      <c r="A121" s="20">
        <v>111</v>
      </c>
      <c r="B121" s="20">
        <v>1</v>
      </c>
      <c r="C121" s="20" t="s">
        <v>583</v>
      </c>
      <c r="D121" s="20" t="str">
        <f t="shared" si="6"/>
        <v>Fine et al (2023)</v>
      </c>
      <c r="E121" s="20" t="s">
        <v>1251</v>
      </c>
      <c r="F121" s="20" t="s">
        <v>882</v>
      </c>
      <c r="G121" s="20">
        <v>2023</v>
      </c>
      <c r="I121" s="20" t="s">
        <v>1252</v>
      </c>
      <c r="J121" s="20" t="s">
        <v>1207</v>
      </c>
      <c r="K121" s="20" t="s">
        <v>1697</v>
      </c>
      <c r="Q121" s="20">
        <v>1</v>
      </c>
      <c r="AP121" s="20" t="s">
        <v>1253</v>
      </c>
      <c r="AQ121" s="20">
        <v>3.1</v>
      </c>
      <c r="AR121" s="20">
        <v>2.4</v>
      </c>
      <c r="AS121" s="20">
        <v>4.0999999999999996</v>
      </c>
      <c r="BA121" s="20" t="s">
        <v>84</v>
      </c>
      <c r="BB121" s="20" t="s">
        <v>82</v>
      </c>
      <c r="BC121" s="20" t="s">
        <v>1253</v>
      </c>
      <c r="BD121" s="20">
        <v>3.1</v>
      </c>
      <c r="BE121" s="20">
        <v>2.4</v>
      </c>
      <c r="BF121" s="20">
        <v>4.0999999999999996</v>
      </c>
      <c r="BG121" s="21" t="s">
        <v>84</v>
      </c>
      <c r="BH121" s="21" t="s">
        <v>82</v>
      </c>
      <c r="BI121" s="22">
        <v>3.1</v>
      </c>
      <c r="BJ121" s="22">
        <v>2.4</v>
      </c>
      <c r="BK121" s="22">
        <v>4.0999999999999996</v>
      </c>
      <c r="BM121" s="23">
        <f t="shared" si="7"/>
        <v>0.70000000000000018</v>
      </c>
      <c r="BN121" s="20">
        <f t="shared" si="8"/>
        <v>0.99999999999999956</v>
      </c>
      <c r="BO121" s="20">
        <f t="shared" si="9"/>
        <v>1.1314021114911006</v>
      </c>
      <c r="BP121" s="20">
        <f t="shared" si="10"/>
        <v>0.87546873735389985</v>
      </c>
      <c r="BQ121" s="20">
        <f t="shared" si="11"/>
        <v>1.410986973710262</v>
      </c>
    </row>
    <row r="122" spans="1:69" s="20" customFormat="1" ht="21" customHeight="1" x14ac:dyDescent="0.35">
      <c r="A122" s="20">
        <v>111</v>
      </c>
      <c r="B122" s="20">
        <v>2</v>
      </c>
      <c r="C122" s="20" t="s">
        <v>583</v>
      </c>
      <c r="D122" s="20" t="str">
        <f t="shared" si="6"/>
        <v>Fine et al (2023)</v>
      </c>
      <c r="E122" s="20" t="s">
        <v>1251</v>
      </c>
      <c r="F122" s="20" t="s">
        <v>882</v>
      </c>
      <c r="G122" s="20">
        <v>2023</v>
      </c>
      <c r="I122" s="20" t="s">
        <v>1254</v>
      </c>
      <c r="J122" s="20" t="s">
        <v>1207</v>
      </c>
      <c r="K122" s="20" t="s">
        <v>1697</v>
      </c>
      <c r="Q122" s="20">
        <v>1</v>
      </c>
      <c r="AP122" s="20" t="s">
        <v>1253</v>
      </c>
      <c r="AQ122" s="20">
        <v>2.1</v>
      </c>
      <c r="AR122" s="20">
        <v>1.7</v>
      </c>
      <c r="AS122" s="20">
        <v>2.6</v>
      </c>
      <c r="BA122" s="20" t="s">
        <v>84</v>
      </c>
      <c r="BB122" s="20" t="s">
        <v>82</v>
      </c>
      <c r="BC122" s="20" t="s">
        <v>1253</v>
      </c>
      <c r="BD122" s="20">
        <v>2.1</v>
      </c>
      <c r="BE122" s="20">
        <v>1.7</v>
      </c>
      <c r="BF122" s="20">
        <v>2.6</v>
      </c>
      <c r="BG122" s="21" t="s">
        <v>84</v>
      </c>
      <c r="BH122" s="21" t="s">
        <v>82</v>
      </c>
      <c r="BI122" s="22">
        <v>2.1</v>
      </c>
      <c r="BJ122" s="22">
        <v>1.7</v>
      </c>
      <c r="BK122" s="22">
        <v>2.6</v>
      </c>
      <c r="BM122" s="23">
        <f t="shared" si="7"/>
        <v>0.40000000000000013</v>
      </c>
      <c r="BN122" s="20">
        <f t="shared" si="8"/>
        <v>0.5</v>
      </c>
      <c r="BO122" s="20">
        <f t="shared" si="9"/>
        <v>0.74193734472937733</v>
      </c>
      <c r="BP122" s="20">
        <f t="shared" si="10"/>
        <v>0.53062825106217038</v>
      </c>
      <c r="BQ122" s="20">
        <f t="shared" si="11"/>
        <v>0.95551144502743635</v>
      </c>
    </row>
    <row r="123" spans="1:69" s="20" customFormat="1" ht="21" customHeight="1" x14ac:dyDescent="0.35">
      <c r="A123" s="20">
        <v>111</v>
      </c>
      <c r="B123" s="20">
        <v>3</v>
      </c>
      <c r="C123" s="20" t="s">
        <v>583</v>
      </c>
      <c r="D123" s="20" t="str">
        <f t="shared" si="6"/>
        <v>Fine et al (2023)</v>
      </c>
      <c r="E123" s="20" t="s">
        <v>1251</v>
      </c>
      <c r="F123" s="20" t="s">
        <v>882</v>
      </c>
      <c r="G123" s="20">
        <v>2023</v>
      </c>
      <c r="I123" s="20" t="s">
        <v>1255</v>
      </c>
      <c r="J123" s="20" t="s">
        <v>1207</v>
      </c>
      <c r="K123" s="20" t="s">
        <v>1697</v>
      </c>
      <c r="Q123" s="20">
        <v>1</v>
      </c>
      <c r="AP123" s="20" t="s">
        <v>1253</v>
      </c>
      <c r="AQ123" s="20">
        <v>0.9</v>
      </c>
      <c r="AR123" s="20">
        <v>0.63</v>
      </c>
      <c r="AS123" s="20">
        <v>1.2</v>
      </c>
      <c r="BA123" s="20" t="s">
        <v>84</v>
      </c>
      <c r="BB123" s="20" t="s">
        <v>82</v>
      </c>
      <c r="BC123" s="20" t="s">
        <v>1253</v>
      </c>
      <c r="BD123" s="20">
        <v>0.9</v>
      </c>
      <c r="BE123" s="20">
        <v>0.63</v>
      </c>
      <c r="BF123" s="20">
        <v>1.2</v>
      </c>
      <c r="BG123" s="21" t="s">
        <v>84</v>
      </c>
      <c r="BH123" s="21" t="s">
        <v>82</v>
      </c>
      <c r="BI123" s="22">
        <v>0.9</v>
      </c>
      <c r="BJ123" s="22">
        <v>0.63</v>
      </c>
      <c r="BK123" s="22">
        <v>1.2</v>
      </c>
      <c r="BM123" s="23">
        <f t="shared" si="7"/>
        <v>0.27</v>
      </c>
      <c r="BN123" s="20">
        <f t="shared" si="8"/>
        <v>0.29999999999999993</v>
      </c>
      <c r="BO123" s="20">
        <f t="shared" si="9"/>
        <v>-0.10536051565782628</v>
      </c>
      <c r="BP123" s="20">
        <f t="shared" si="10"/>
        <v>-0.46203545959655867</v>
      </c>
      <c r="BQ123" s="20">
        <f t="shared" si="11"/>
        <v>0.18232155679395459</v>
      </c>
    </row>
    <row r="124" spans="1:69" s="20" customFormat="1" ht="21" customHeight="1" x14ac:dyDescent="0.35">
      <c r="A124" s="20">
        <v>111</v>
      </c>
      <c r="B124" s="20">
        <v>4</v>
      </c>
      <c r="C124" s="20" t="s">
        <v>583</v>
      </c>
      <c r="D124" s="20" t="str">
        <f t="shared" si="6"/>
        <v>Fine et al (2023)</v>
      </c>
      <c r="E124" s="20" t="s">
        <v>1251</v>
      </c>
      <c r="F124" s="20" t="s">
        <v>882</v>
      </c>
      <c r="G124" s="20">
        <v>2023</v>
      </c>
      <c r="I124" s="20" t="s">
        <v>1256</v>
      </c>
      <c r="J124" s="20" t="s">
        <v>1207</v>
      </c>
      <c r="K124" s="20" t="s">
        <v>1697</v>
      </c>
      <c r="Q124" s="20">
        <v>1</v>
      </c>
      <c r="AP124" s="20" t="s">
        <v>1253</v>
      </c>
      <c r="AQ124" s="20">
        <v>2</v>
      </c>
      <c r="AR124" s="20">
        <v>1.7</v>
      </c>
      <c r="AS124" s="20">
        <v>2.4</v>
      </c>
      <c r="BA124" s="20" t="s">
        <v>84</v>
      </c>
      <c r="BB124" s="20" t="s">
        <v>82</v>
      </c>
      <c r="BC124" s="20" t="s">
        <v>1253</v>
      </c>
      <c r="BD124" s="20">
        <v>2</v>
      </c>
      <c r="BE124" s="20">
        <v>1.7</v>
      </c>
      <c r="BF124" s="20">
        <v>2.4</v>
      </c>
      <c r="BG124" s="21" t="s">
        <v>84</v>
      </c>
      <c r="BH124" s="21" t="s">
        <v>82</v>
      </c>
      <c r="BI124" s="22">
        <v>2</v>
      </c>
      <c r="BJ124" s="22">
        <v>1.7</v>
      </c>
      <c r="BK124" s="22">
        <v>2.4</v>
      </c>
      <c r="BM124" s="23">
        <f t="shared" si="7"/>
        <v>0.30000000000000004</v>
      </c>
      <c r="BN124" s="20">
        <f t="shared" si="8"/>
        <v>0.39999999999999991</v>
      </c>
      <c r="BO124" s="20">
        <f t="shared" si="9"/>
        <v>0.69314718055994529</v>
      </c>
      <c r="BP124" s="20">
        <f t="shared" si="10"/>
        <v>0.53062825106217038</v>
      </c>
      <c r="BQ124" s="20">
        <f t="shared" si="11"/>
        <v>0.87546873735389985</v>
      </c>
    </row>
    <row r="125" spans="1:69" s="20" customFormat="1" ht="21" customHeight="1" x14ac:dyDescent="0.35">
      <c r="A125" s="20">
        <v>111</v>
      </c>
      <c r="B125" s="20">
        <v>5</v>
      </c>
      <c r="C125" s="20" t="s">
        <v>583</v>
      </c>
      <c r="D125" s="20" t="str">
        <f t="shared" si="6"/>
        <v>Fine et al (2023)</v>
      </c>
      <c r="E125" s="20" t="s">
        <v>1251</v>
      </c>
      <c r="F125" s="20" t="s">
        <v>882</v>
      </c>
      <c r="G125" s="20">
        <v>2023</v>
      </c>
      <c r="I125" s="20" t="s">
        <v>1257</v>
      </c>
      <c r="J125" s="20" t="s">
        <v>1207</v>
      </c>
      <c r="K125" s="20" t="s">
        <v>1697</v>
      </c>
      <c r="Q125" s="20">
        <v>1</v>
      </c>
      <c r="AP125" s="20" t="s">
        <v>1253</v>
      </c>
      <c r="AQ125" s="20">
        <v>1.7</v>
      </c>
      <c r="AR125" s="20">
        <v>1.5</v>
      </c>
      <c r="AS125" s="20">
        <v>1.8</v>
      </c>
      <c r="BA125" s="20" t="s">
        <v>84</v>
      </c>
      <c r="BB125" s="20" t="s">
        <v>82</v>
      </c>
      <c r="BC125" s="20" t="s">
        <v>1253</v>
      </c>
      <c r="BD125" s="20">
        <v>1.7</v>
      </c>
      <c r="BE125" s="20">
        <v>1.5</v>
      </c>
      <c r="BF125" s="20">
        <v>1.8</v>
      </c>
      <c r="BG125" s="21" t="s">
        <v>84</v>
      </c>
      <c r="BH125" s="21" t="s">
        <v>82</v>
      </c>
      <c r="BI125" s="22">
        <v>1.7</v>
      </c>
      <c r="BJ125" s="22">
        <v>1.5</v>
      </c>
      <c r="BK125" s="22">
        <v>1.8</v>
      </c>
      <c r="BM125" s="23">
        <f t="shared" si="7"/>
        <v>0.19999999999999996</v>
      </c>
      <c r="BN125" s="20">
        <f t="shared" si="8"/>
        <v>0.10000000000000009</v>
      </c>
      <c r="BO125" s="20">
        <f t="shared" si="9"/>
        <v>0.53062825106217038</v>
      </c>
      <c r="BP125" s="20">
        <f t="shared" si="10"/>
        <v>0.40546510810816438</v>
      </c>
      <c r="BQ125" s="20">
        <f t="shared" si="11"/>
        <v>0.58778666490211906</v>
      </c>
    </row>
    <row r="126" spans="1:69" s="20" customFormat="1" ht="21" customHeight="1" x14ac:dyDescent="0.35">
      <c r="A126" s="20">
        <v>111</v>
      </c>
      <c r="B126" s="20">
        <v>6</v>
      </c>
      <c r="C126" s="20" t="s">
        <v>583</v>
      </c>
      <c r="D126" s="20" t="str">
        <f t="shared" si="6"/>
        <v>Fine et al (2023)</v>
      </c>
      <c r="E126" s="20" t="s">
        <v>1251</v>
      </c>
      <c r="F126" s="20" t="s">
        <v>882</v>
      </c>
      <c r="G126" s="20">
        <v>2023</v>
      </c>
      <c r="I126" s="20" t="s">
        <v>1258</v>
      </c>
      <c r="J126" s="20" t="s">
        <v>1207</v>
      </c>
      <c r="K126" s="20" t="s">
        <v>1697</v>
      </c>
      <c r="Q126" s="20">
        <v>1</v>
      </c>
      <c r="AP126" s="20" t="s">
        <v>1253</v>
      </c>
      <c r="AQ126" s="20">
        <v>1.2</v>
      </c>
      <c r="AR126" s="20">
        <v>1.1000000000000001</v>
      </c>
      <c r="AS126" s="20">
        <v>1.3</v>
      </c>
      <c r="BA126" s="20" t="s">
        <v>84</v>
      </c>
      <c r="BB126" s="20" t="s">
        <v>82</v>
      </c>
      <c r="BC126" s="20" t="s">
        <v>1253</v>
      </c>
      <c r="BD126" s="20">
        <v>1.2</v>
      </c>
      <c r="BE126" s="20">
        <v>1.1000000000000001</v>
      </c>
      <c r="BF126" s="20">
        <v>1.3</v>
      </c>
      <c r="BG126" s="21" t="s">
        <v>84</v>
      </c>
      <c r="BH126" s="21" t="s">
        <v>82</v>
      </c>
      <c r="BI126" s="22">
        <v>1.2</v>
      </c>
      <c r="BJ126" s="22">
        <v>1.1000000000000001</v>
      </c>
      <c r="BK126" s="22">
        <v>1.3</v>
      </c>
      <c r="BM126" s="23">
        <f t="shared" si="7"/>
        <v>9.9999999999999867E-2</v>
      </c>
      <c r="BN126" s="20">
        <f t="shared" si="8"/>
        <v>0.10000000000000009</v>
      </c>
      <c r="BO126" s="20">
        <f t="shared" si="9"/>
        <v>0.18232155679395459</v>
      </c>
      <c r="BP126" s="20">
        <f t="shared" si="10"/>
        <v>9.5310179804324935E-2</v>
      </c>
      <c r="BQ126" s="20">
        <f t="shared" si="11"/>
        <v>0.26236426446749106</v>
      </c>
    </row>
    <row r="127" spans="1:69" s="20" customFormat="1" ht="21" customHeight="1" x14ac:dyDescent="0.35">
      <c r="A127" s="20">
        <v>111</v>
      </c>
      <c r="B127" s="20">
        <v>7</v>
      </c>
      <c r="C127" s="20" t="s">
        <v>583</v>
      </c>
      <c r="D127" s="20" t="str">
        <f t="shared" si="6"/>
        <v>Fine et al (2023)</v>
      </c>
      <c r="E127" s="20" t="s">
        <v>1251</v>
      </c>
      <c r="F127" s="20" t="s">
        <v>882</v>
      </c>
      <c r="G127" s="20">
        <v>2023</v>
      </c>
      <c r="I127" s="20" t="s">
        <v>1259</v>
      </c>
      <c r="J127" s="20" t="s">
        <v>1207</v>
      </c>
      <c r="K127" s="20" t="s">
        <v>1697</v>
      </c>
      <c r="Q127" s="20">
        <v>1</v>
      </c>
      <c r="AP127" s="20" t="s">
        <v>1253</v>
      </c>
      <c r="AQ127" s="20">
        <v>1</v>
      </c>
      <c r="AR127" s="20">
        <v>0.5</v>
      </c>
      <c r="AS127" s="20">
        <v>2.2000000000000002</v>
      </c>
      <c r="BA127" s="20" t="s">
        <v>84</v>
      </c>
      <c r="BB127" s="20" t="s">
        <v>82</v>
      </c>
      <c r="BC127" s="20" t="s">
        <v>1253</v>
      </c>
      <c r="BD127" s="20">
        <v>1</v>
      </c>
      <c r="BE127" s="20">
        <v>0.5</v>
      </c>
      <c r="BF127" s="20">
        <v>2.2000000000000002</v>
      </c>
      <c r="BG127" s="21" t="s">
        <v>84</v>
      </c>
      <c r="BH127" s="21" t="s">
        <v>82</v>
      </c>
      <c r="BI127" s="22">
        <v>1</v>
      </c>
      <c r="BJ127" s="22">
        <v>0.5</v>
      </c>
      <c r="BK127" s="22">
        <v>2.2000000000000002</v>
      </c>
      <c r="BM127" s="23">
        <f t="shared" si="7"/>
        <v>0.5</v>
      </c>
      <c r="BN127" s="20">
        <f t="shared" si="8"/>
        <v>1.2000000000000002</v>
      </c>
      <c r="BO127" s="20">
        <f t="shared" si="9"/>
        <v>0</v>
      </c>
      <c r="BP127" s="20">
        <f t="shared" si="10"/>
        <v>-0.69314718055994529</v>
      </c>
      <c r="BQ127" s="20">
        <f t="shared" si="11"/>
        <v>0.78845736036427028</v>
      </c>
    </row>
    <row r="128" spans="1:69" s="20" customFormat="1" ht="21" customHeight="1" x14ac:dyDescent="0.35">
      <c r="A128" s="20">
        <v>113</v>
      </c>
      <c r="B128" s="20">
        <v>1</v>
      </c>
      <c r="C128" s="20" t="s">
        <v>1260</v>
      </c>
      <c r="D128" s="20" t="str">
        <f t="shared" si="6"/>
        <v>Haghighat et al (2023)</v>
      </c>
      <c r="E128" s="20" t="s">
        <v>1261</v>
      </c>
      <c r="F128" s="20" t="s">
        <v>882</v>
      </c>
      <c r="G128" s="20">
        <v>2023</v>
      </c>
      <c r="I128" s="20" t="s">
        <v>1263</v>
      </c>
      <c r="J128" s="20" t="s">
        <v>1207</v>
      </c>
      <c r="K128" s="20" t="s">
        <v>1697</v>
      </c>
      <c r="R128" s="20">
        <v>1</v>
      </c>
      <c r="X128" s="20" t="s">
        <v>178</v>
      </c>
      <c r="Y128" s="20">
        <v>8.6999999999999993</v>
      </c>
      <c r="Z128" s="20">
        <v>2.2999999999999998</v>
      </c>
      <c r="AA128" s="20">
        <v>33.200000000000003</v>
      </c>
      <c r="AP128" s="20" t="s">
        <v>178</v>
      </c>
      <c r="AQ128" s="20">
        <v>8.6999999999999993</v>
      </c>
      <c r="AR128" s="20">
        <v>2.2999999999999998</v>
      </c>
      <c r="AS128" s="20">
        <v>33.200000000000003</v>
      </c>
      <c r="BA128" s="20" t="s">
        <v>867</v>
      </c>
      <c r="BB128" s="20" t="s">
        <v>82</v>
      </c>
      <c r="BC128" s="20" t="s">
        <v>178</v>
      </c>
      <c r="BD128" s="20">
        <v>8.6999999999999993</v>
      </c>
      <c r="BE128" s="20">
        <v>2.2999999999999998</v>
      </c>
      <c r="BF128" s="20">
        <v>33.200000000000003</v>
      </c>
      <c r="BG128" s="20" t="s">
        <v>867</v>
      </c>
      <c r="BH128" s="20" t="s">
        <v>82</v>
      </c>
      <c r="BI128" s="22">
        <v>8.6999999999999993</v>
      </c>
      <c r="BJ128" s="22">
        <v>2.2999999999999998</v>
      </c>
      <c r="BK128" s="22">
        <v>33.200000000000003</v>
      </c>
      <c r="BM128" s="23">
        <f t="shared" si="7"/>
        <v>6.3999999999999995</v>
      </c>
      <c r="BN128" s="20">
        <f t="shared" si="8"/>
        <v>24.500000000000004</v>
      </c>
      <c r="BO128" s="20">
        <f t="shared" si="9"/>
        <v>2.1633230256605378</v>
      </c>
      <c r="BP128" s="20">
        <f t="shared" si="10"/>
        <v>0.83290912293510388</v>
      </c>
      <c r="BQ128" s="20">
        <f t="shared" si="11"/>
        <v>3.5025498759224432</v>
      </c>
    </row>
    <row r="129" spans="1:69" s="20" customFormat="1" ht="21" customHeight="1" x14ac:dyDescent="0.35">
      <c r="A129" s="20">
        <v>113</v>
      </c>
      <c r="B129" s="20">
        <v>2</v>
      </c>
      <c r="C129" s="20" t="s">
        <v>1260</v>
      </c>
      <c r="D129" s="20" t="str">
        <f t="shared" si="6"/>
        <v>Haghighat et al (2023)</v>
      </c>
      <c r="E129" s="20" t="s">
        <v>1261</v>
      </c>
      <c r="F129" s="20" t="s">
        <v>882</v>
      </c>
      <c r="G129" s="20">
        <v>2023</v>
      </c>
      <c r="I129" s="20" t="s">
        <v>1264</v>
      </c>
      <c r="J129" s="20" t="s">
        <v>1207</v>
      </c>
      <c r="K129" s="20" t="s">
        <v>1697</v>
      </c>
      <c r="R129" s="20">
        <v>1</v>
      </c>
      <c r="X129" s="20" t="s">
        <v>178</v>
      </c>
      <c r="Y129" s="20">
        <v>20.100000000000001</v>
      </c>
      <c r="Z129" s="20">
        <v>9.6999999999999993</v>
      </c>
      <c r="AA129" s="20">
        <v>41.9</v>
      </c>
      <c r="AP129" s="20" t="s">
        <v>178</v>
      </c>
      <c r="AQ129" s="20">
        <v>20.100000000000001</v>
      </c>
      <c r="AR129" s="20">
        <v>9.6999999999999993</v>
      </c>
      <c r="AS129" s="20">
        <v>41.9</v>
      </c>
      <c r="BA129" s="20" t="s">
        <v>867</v>
      </c>
      <c r="BB129" s="20" t="s">
        <v>82</v>
      </c>
      <c r="BC129" s="20" t="s">
        <v>178</v>
      </c>
      <c r="BD129" s="20">
        <v>20.100000000000001</v>
      </c>
      <c r="BE129" s="20">
        <v>9.6999999999999993</v>
      </c>
      <c r="BF129" s="20">
        <v>41.9</v>
      </c>
      <c r="BG129" s="20" t="s">
        <v>867</v>
      </c>
      <c r="BH129" s="20" t="s">
        <v>82</v>
      </c>
      <c r="BI129" s="22">
        <v>20.100000000000001</v>
      </c>
      <c r="BJ129" s="22">
        <v>9.6999999999999993</v>
      </c>
      <c r="BK129" s="22">
        <v>41.9</v>
      </c>
      <c r="BM129" s="23">
        <f t="shared" si="7"/>
        <v>10.400000000000002</v>
      </c>
      <c r="BN129" s="20">
        <f t="shared" si="8"/>
        <v>21.799999999999997</v>
      </c>
      <c r="BO129" s="20">
        <f t="shared" si="9"/>
        <v>3.0007198150650303</v>
      </c>
      <c r="BP129" s="20">
        <f t="shared" si="10"/>
        <v>2.2721258855093369</v>
      </c>
      <c r="BQ129" s="20">
        <f t="shared" si="11"/>
        <v>3.735285826928092</v>
      </c>
    </row>
    <row r="130" spans="1:69" s="20" customFormat="1" ht="21" customHeight="1" x14ac:dyDescent="0.35">
      <c r="A130" s="20">
        <v>39</v>
      </c>
      <c r="B130" s="20">
        <v>3</v>
      </c>
      <c r="C130" s="20" t="s">
        <v>378</v>
      </c>
      <c r="D130" s="20" t="str">
        <f t="shared" si="6"/>
        <v>Hwang (2000)</v>
      </c>
      <c r="E130" s="20" t="s">
        <v>379</v>
      </c>
      <c r="F130" s="20" t="s">
        <v>882</v>
      </c>
      <c r="G130" s="20">
        <v>2000</v>
      </c>
      <c r="H130" s="20" t="s">
        <v>912</v>
      </c>
      <c r="I130" s="20" t="s">
        <v>1265</v>
      </c>
      <c r="J130" s="20" t="s">
        <v>1266</v>
      </c>
      <c r="K130" s="20" t="s">
        <v>1697</v>
      </c>
      <c r="S130" s="20">
        <v>1</v>
      </c>
      <c r="AT130" s="20">
        <v>2.9</v>
      </c>
      <c r="AU130" s="20">
        <v>0.4</v>
      </c>
      <c r="AV130" s="20">
        <v>22.8</v>
      </c>
      <c r="BA130" s="20" t="s">
        <v>575</v>
      </c>
      <c r="BB130" s="20" t="s">
        <v>82</v>
      </c>
      <c r="BD130" s="20">
        <v>2.9</v>
      </c>
      <c r="BE130" s="20">
        <v>0.4</v>
      </c>
      <c r="BF130" s="20">
        <v>22.8</v>
      </c>
      <c r="BG130" s="21" t="s">
        <v>575</v>
      </c>
      <c r="BH130" s="21"/>
      <c r="BI130" s="22">
        <v>2.9</v>
      </c>
      <c r="BJ130" s="22">
        <v>0.4</v>
      </c>
      <c r="BK130" s="22">
        <v>22.8</v>
      </c>
      <c r="BM130" s="23">
        <f t="shared" si="7"/>
        <v>2.5</v>
      </c>
      <c r="BN130" s="20">
        <f t="shared" si="8"/>
        <v>19.900000000000002</v>
      </c>
      <c r="BO130" s="20">
        <f t="shared" si="9"/>
        <v>1.0647107369924282</v>
      </c>
      <c r="BP130" s="20">
        <f t="shared" si="10"/>
        <v>-0.916290731874155</v>
      </c>
      <c r="BQ130" s="20">
        <f t="shared" si="11"/>
        <v>3.1267605359603952</v>
      </c>
    </row>
    <row r="131" spans="1:69" s="20" customFormat="1" ht="21" customHeight="1" x14ac:dyDescent="0.35">
      <c r="A131" s="20">
        <v>39</v>
      </c>
      <c r="B131" s="20">
        <v>4</v>
      </c>
      <c r="C131" s="20" t="s">
        <v>378</v>
      </c>
      <c r="D131" s="20" t="str">
        <f t="shared" si="6"/>
        <v>Hwang (2000)</v>
      </c>
      <c r="E131" s="20" t="s">
        <v>379</v>
      </c>
      <c r="F131" s="20" t="s">
        <v>882</v>
      </c>
      <c r="G131" s="20">
        <v>2000</v>
      </c>
      <c r="H131" s="20" t="s">
        <v>912</v>
      </c>
      <c r="I131" s="20" t="s">
        <v>1267</v>
      </c>
      <c r="J131" s="20" t="s">
        <v>1266</v>
      </c>
      <c r="K131" s="20" t="s">
        <v>1697</v>
      </c>
      <c r="S131" s="20">
        <v>1</v>
      </c>
      <c r="AT131" s="20">
        <v>4.9000000000000004</v>
      </c>
      <c r="AU131" s="20">
        <v>2</v>
      </c>
      <c r="AV131" s="20">
        <v>12.3</v>
      </c>
      <c r="BA131" s="20" t="s">
        <v>575</v>
      </c>
      <c r="BB131" s="20" t="s">
        <v>82</v>
      </c>
      <c r="BD131" s="20">
        <v>4.9000000000000004</v>
      </c>
      <c r="BE131" s="20">
        <v>2</v>
      </c>
      <c r="BF131" s="20">
        <v>12.3</v>
      </c>
      <c r="BG131" s="21" t="s">
        <v>575</v>
      </c>
      <c r="BH131" s="21"/>
      <c r="BI131" s="22">
        <v>4.9000000000000004</v>
      </c>
      <c r="BJ131" s="22">
        <v>2</v>
      </c>
      <c r="BK131" s="22">
        <v>12.3</v>
      </c>
      <c r="BM131" s="23">
        <f t="shared" si="7"/>
        <v>2.9000000000000004</v>
      </c>
      <c r="BN131" s="20">
        <f t="shared" si="8"/>
        <v>7.4</v>
      </c>
      <c r="BO131" s="20">
        <f t="shared" si="9"/>
        <v>1.589235205116581</v>
      </c>
      <c r="BP131" s="20">
        <f t="shared" si="10"/>
        <v>0.69314718055994529</v>
      </c>
      <c r="BQ131" s="20">
        <f t="shared" si="11"/>
        <v>2.5095992623783721</v>
      </c>
    </row>
    <row r="132" spans="1:69" s="20" customFormat="1" ht="21" customHeight="1" x14ac:dyDescent="0.35">
      <c r="A132" s="20">
        <v>62</v>
      </c>
      <c r="B132" s="20">
        <v>3</v>
      </c>
      <c r="C132" s="20" t="s">
        <v>1221</v>
      </c>
      <c r="D132" s="20" t="str">
        <f t="shared" si="6"/>
        <v>Nanjo et al (2020)</v>
      </c>
      <c r="E132" s="20" t="s">
        <v>1222</v>
      </c>
      <c r="F132" s="20" t="s">
        <v>882</v>
      </c>
      <c r="G132" s="20">
        <v>2020</v>
      </c>
      <c r="H132" s="20" t="s">
        <v>1232</v>
      </c>
      <c r="I132" s="20" t="s">
        <v>1268</v>
      </c>
      <c r="J132" s="20" t="s">
        <v>1266</v>
      </c>
      <c r="K132" s="20" t="s">
        <v>1697</v>
      </c>
      <c r="O132" s="20">
        <v>1</v>
      </c>
      <c r="AI132" s="20" t="s">
        <v>178</v>
      </c>
      <c r="AJ132" s="27">
        <v>1.49</v>
      </c>
      <c r="AK132" s="20">
        <v>0.9</v>
      </c>
      <c r="AL132" s="20">
        <v>2.4500000000000002</v>
      </c>
      <c r="BA132" s="20" t="s">
        <v>81</v>
      </c>
      <c r="BB132" s="20" t="s">
        <v>82</v>
      </c>
      <c r="BC132" s="20" t="s">
        <v>178</v>
      </c>
      <c r="BD132" s="27">
        <v>1.49</v>
      </c>
      <c r="BE132" s="20">
        <v>0.9</v>
      </c>
      <c r="BF132" s="20">
        <v>2.4500000000000002</v>
      </c>
      <c r="BG132" s="21" t="s">
        <v>84</v>
      </c>
      <c r="BH132" s="21" t="s">
        <v>1269</v>
      </c>
      <c r="BI132" s="25">
        <f>(1-0.5^(SQRT(BD132)))/(1-0.5^(SQRT(1/BD132)))</f>
        <v>1.31772385473985</v>
      </c>
      <c r="BJ132" s="25">
        <f>(1-0.5^(SQRT(BE132)))/(1-0.5^(SQRT(1/BE132)))</f>
        <v>0.92958129259268363</v>
      </c>
      <c r="BK132" s="25">
        <f>(1-0.5^(SQRT(BF132)))/(1-0.5^(SQRT(1/BF132)))</f>
        <v>1.8504864862783146</v>
      </c>
      <c r="BM132" s="23">
        <f t="shared" si="7"/>
        <v>0.38814256214716636</v>
      </c>
      <c r="BN132" s="20">
        <f t="shared" si="8"/>
        <v>0.53276263153846459</v>
      </c>
      <c r="BO132" s="20">
        <f t="shared" si="9"/>
        <v>0.27590589572147717</v>
      </c>
      <c r="BP132" s="20">
        <f t="shared" si="10"/>
        <v>-7.302101723426889E-2</v>
      </c>
      <c r="BQ132" s="20">
        <f t="shared" si="11"/>
        <v>0.61544857007669762</v>
      </c>
    </row>
    <row r="133" spans="1:69" s="20" customFormat="1" ht="21" customHeight="1" x14ac:dyDescent="0.35">
      <c r="A133" s="20">
        <v>7</v>
      </c>
      <c r="B133" s="20">
        <v>5</v>
      </c>
      <c r="C133" s="20" t="s">
        <v>522</v>
      </c>
      <c r="D133" s="20" t="str">
        <f t="shared" si="6"/>
        <v>Baggett et al (2013)</v>
      </c>
      <c r="E133" s="20" t="s">
        <v>523</v>
      </c>
      <c r="F133" s="20" t="s">
        <v>882</v>
      </c>
      <c r="G133" s="20">
        <v>2013</v>
      </c>
      <c r="H133" s="20" t="s">
        <v>895</v>
      </c>
      <c r="I133" s="20" t="s">
        <v>1208</v>
      </c>
      <c r="J133" s="20" t="s">
        <v>1209</v>
      </c>
      <c r="K133" s="20" t="s">
        <v>1697</v>
      </c>
      <c r="T133" s="20">
        <v>1</v>
      </c>
      <c r="AW133" s="20" t="s">
        <v>528</v>
      </c>
      <c r="AX133" s="20">
        <v>1.1000000000000001</v>
      </c>
      <c r="AY133" s="20">
        <v>0.4</v>
      </c>
      <c r="AZ133" s="20">
        <v>3.2</v>
      </c>
      <c r="BA133" s="20" t="s">
        <v>158</v>
      </c>
      <c r="BB133" s="20" t="s">
        <v>82</v>
      </c>
      <c r="BC133" s="20" t="s">
        <v>528</v>
      </c>
      <c r="BD133" s="20">
        <v>1.1000000000000001</v>
      </c>
      <c r="BE133" s="20">
        <v>0.4</v>
      </c>
      <c r="BF133" s="20">
        <v>3.2</v>
      </c>
      <c r="BG133" s="21" t="s">
        <v>158</v>
      </c>
      <c r="BH133" s="21"/>
      <c r="BI133" s="22">
        <v>1.1000000000000001</v>
      </c>
      <c r="BJ133" s="22">
        <v>0.4</v>
      </c>
      <c r="BK133" s="22">
        <v>3.2</v>
      </c>
      <c r="BM133" s="23">
        <f t="shared" si="7"/>
        <v>0.70000000000000007</v>
      </c>
      <c r="BN133" s="20">
        <f t="shared" si="8"/>
        <v>2.1</v>
      </c>
      <c r="BO133" s="20">
        <f t="shared" si="9"/>
        <v>9.5310179804324935E-2</v>
      </c>
      <c r="BP133" s="20">
        <f t="shared" si="10"/>
        <v>-0.916290731874155</v>
      </c>
      <c r="BQ133" s="20">
        <f t="shared" si="11"/>
        <v>1.1631508098056809</v>
      </c>
    </row>
    <row r="134" spans="1:69" s="20" customFormat="1" ht="21" customHeight="1" x14ac:dyDescent="0.35">
      <c r="A134" s="20">
        <v>7</v>
      </c>
      <c r="B134" s="20">
        <v>6</v>
      </c>
      <c r="C134" s="20" t="s">
        <v>522</v>
      </c>
      <c r="D134" s="20" t="str">
        <f t="shared" si="6"/>
        <v>Baggett et al (2013)</v>
      </c>
      <c r="E134" s="20" t="s">
        <v>523</v>
      </c>
      <c r="F134" s="20" t="s">
        <v>882</v>
      </c>
      <c r="G134" s="20">
        <v>2013</v>
      </c>
      <c r="H134" s="20" t="s">
        <v>895</v>
      </c>
      <c r="I134" s="20" t="s">
        <v>1210</v>
      </c>
      <c r="J134" s="20" t="s">
        <v>1209</v>
      </c>
      <c r="K134" s="20" t="s">
        <v>1697</v>
      </c>
      <c r="T134" s="20">
        <v>1</v>
      </c>
      <c r="AW134" s="20" t="s">
        <v>528</v>
      </c>
      <c r="AX134" s="20">
        <v>3</v>
      </c>
      <c r="AY134" s="20">
        <v>1.5</v>
      </c>
      <c r="AZ134" s="20">
        <v>6.1</v>
      </c>
      <c r="BA134" s="20" t="s">
        <v>158</v>
      </c>
      <c r="BB134" s="20" t="s">
        <v>82</v>
      </c>
      <c r="BC134" s="20" t="s">
        <v>528</v>
      </c>
      <c r="BD134" s="20">
        <v>3</v>
      </c>
      <c r="BE134" s="20">
        <v>1.5</v>
      </c>
      <c r="BF134" s="20">
        <v>6.1</v>
      </c>
      <c r="BG134" s="21" t="s">
        <v>158</v>
      </c>
      <c r="BH134" s="21"/>
      <c r="BI134" s="22">
        <v>3</v>
      </c>
      <c r="BJ134" s="22">
        <v>1.5</v>
      </c>
      <c r="BK134" s="22">
        <v>6.1</v>
      </c>
      <c r="BM134" s="23">
        <f t="shared" si="7"/>
        <v>1.5</v>
      </c>
      <c r="BN134" s="20">
        <f t="shared" si="8"/>
        <v>3.0999999999999996</v>
      </c>
      <c r="BO134" s="20">
        <f t="shared" si="9"/>
        <v>1.0986122886681098</v>
      </c>
      <c r="BP134" s="20">
        <f t="shared" si="10"/>
        <v>0.40546510810816438</v>
      </c>
      <c r="BQ134" s="20">
        <f t="shared" si="11"/>
        <v>1.8082887711792655</v>
      </c>
    </row>
    <row r="135" spans="1:69" s="20" customFormat="1" ht="21" customHeight="1" x14ac:dyDescent="0.35">
      <c r="A135" s="20">
        <v>7</v>
      </c>
      <c r="B135" s="20">
        <v>7</v>
      </c>
      <c r="C135" s="20" t="s">
        <v>522</v>
      </c>
      <c r="D135" s="20" t="str">
        <f t="shared" si="6"/>
        <v>Baggett et al (2013)</v>
      </c>
      <c r="E135" s="20" t="s">
        <v>523</v>
      </c>
      <c r="F135" s="20" t="s">
        <v>882</v>
      </c>
      <c r="G135" s="20">
        <v>2013</v>
      </c>
      <c r="H135" s="20" t="s">
        <v>895</v>
      </c>
      <c r="I135" s="20" t="s">
        <v>1211</v>
      </c>
      <c r="J135" s="20" t="s">
        <v>1209</v>
      </c>
      <c r="K135" s="20" t="s">
        <v>1697</v>
      </c>
      <c r="T135" s="20">
        <v>1</v>
      </c>
      <c r="AW135" s="20" t="s">
        <v>528</v>
      </c>
      <c r="AX135" s="20">
        <v>3.6</v>
      </c>
      <c r="AY135" s="20">
        <v>1.2</v>
      </c>
      <c r="AZ135" s="20">
        <v>11.1</v>
      </c>
      <c r="BA135" s="20" t="s">
        <v>158</v>
      </c>
      <c r="BB135" s="20" t="s">
        <v>82</v>
      </c>
      <c r="BC135" s="20" t="s">
        <v>528</v>
      </c>
      <c r="BD135" s="20">
        <v>3.6</v>
      </c>
      <c r="BE135" s="20">
        <v>1.2</v>
      </c>
      <c r="BF135" s="20">
        <v>11.1</v>
      </c>
      <c r="BG135" s="21" t="s">
        <v>158</v>
      </c>
      <c r="BH135" s="21"/>
      <c r="BI135" s="22">
        <v>3.6</v>
      </c>
      <c r="BJ135" s="22">
        <v>1.2</v>
      </c>
      <c r="BK135" s="22">
        <v>11.1</v>
      </c>
      <c r="BM135" s="23">
        <f t="shared" si="7"/>
        <v>2.4000000000000004</v>
      </c>
      <c r="BN135" s="20">
        <f t="shared" si="8"/>
        <v>7.5</v>
      </c>
      <c r="BO135" s="20">
        <f t="shared" si="9"/>
        <v>1.2809338454620642</v>
      </c>
      <c r="BP135" s="20">
        <f t="shared" si="10"/>
        <v>0.18232155679395459</v>
      </c>
      <c r="BQ135" s="20">
        <f t="shared" si="11"/>
        <v>2.4069451083182885</v>
      </c>
    </row>
    <row r="136" spans="1:69" s="20" customFormat="1" ht="21" customHeight="1" x14ac:dyDescent="0.35">
      <c r="A136" s="20">
        <v>7</v>
      </c>
      <c r="B136" s="20">
        <v>8</v>
      </c>
      <c r="C136" s="20" t="s">
        <v>522</v>
      </c>
      <c r="D136" s="20" t="str">
        <f t="shared" si="6"/>
        <v>Baggett et al (2013)</v>
      </c>
      <c r="E136" s="20" t="s">
        <v>523</v>
      </c>
      <c r="F136" s="20" t="s">
        <v>882</v>
      </c>
      <c r="G136" s="20">
        <v>2013</v>
      </c>
      <c r="H136" s="20" t="s">
        <v>895</v>
      </c>
      <c r="I136" s="20" t="s">
        <v>1212</v>
      </c>
      <c r="J136" s="20" t="s">
        <v>1209</v>
      </c>
      <c r="K136" s="20" t="s">
        <v>1697</v>
      </c>
      <c r="T136" s="20">
        <v>1</v>
      </c>
      <c r="AW136" s="20" t="s">
        <v>528</v>
      </c>
      <c r="AX136" s="20">
        <v>5.0999999999999996</v>
      </c>
      <c r="AY136" s="20">
        <v>3.1</v>
      </c>
      <c r="AZ136" s="20">
        <v>8.4</v>
      </c>
      <c r="BA136" s="20" t="s">
        <v>158</v>
      </c>
      <c r="BB136" s="20" t="s">
        <v>82</v>
      </c>
      <c r="BC136" s="20" t="s">
        <v>528</v>
      </c>
      <c r="BD136" s="20">
        <v>5.0999999999999996</v>
      </c>
      <c r="BE136" s="20">
        <v>3.1</v>
      </c>
      <c r="BF136" s="20">
        <v>8.4</v>
      </c>
      <c r="BG136" s="21" t="s">
        <v>158</v>
      </c>
      <c r="BH136" s="21"/>
      <c r="BI136" s="22">
        <v>5.0999999999999996</v>
      </c>
      <c r="BJ136" s="22">
        <v>3.1</v>
      </c>
      <c r="BK136" s="22">
        <v>8.4</v>
      </c>
      <c r="BM136" s="23">
        <f t="shared" si="7"/>
        <v>1.9999999999999996</v>
      </c>
      <c r="BN136" s="20">
        <f t="shared" si="8"/>
        <v>3.3000000000000007</v>
      </c>
      <c r="BO136" s="20">
        <f t="shared" si="9"/>
        <v>1.62924053973028</v>
      </c>
      <c r="BP136" s="20">
        <f t="shared" si="10"/>
        <v>1.1314021114911006</v>
      </c>
      <c r="BQ136" s="20">
        <f t="shared" si="11"/>
        <v>2.1282317058492679</v>
      </c>
    </row>
    <row r="137" spans="1:69" s="20" customFormat="1" ht="21" customHeight="1" x14ac:dyDescent="0.35">
      <c r="A137" s="20">
        <v>7</v>
      </c>
      <c r="B137" s="20">
        <v>9</v>
      </c>
      <c r="C137" s="20" t="s">
        <v>522</v>
      </c>
      <c r="D137" s="20" t="str">
        <f t="shared" ref="D137:D168" si="14">CONCATENATE(C137," ","(",G137,")")</f>
        <v>Baggett et al (2013)</v>
      </c>
      <c r="E137" s="20" t="s">
        <v>523</v>
      </c>
      <c r="F137" s="20" t="s">
        <v>882</v>
      </c>
      <c r="G137" s="20">
        <v>2013</v>
      </c>
      <c r="H137" s="20" t="s">
        <v>895</v>
      </c>
      <c r="I137" s="20" t="s">
        <v>1213</v>
      </c>
      <c r="J137" s="20" t="s">
        <v>1209</v>
      </c>
      <c r="K137" s="20" t="s">
        <v>1697</v>
      </c>
      <c r="T137" s="20">
        <v>1</v>
      </c>
      <c r="AW137" s="20" t="s">
        <v>528</v>
      </c>
      <c r="AX137" s="20">
        <v>3.5</v>
      </c>
      <c r="AY137" s="20">
        <v>2.8</v>
      </c>
      <c r="AZ137" s="20">
        <v>4.3</v>
      </c>
      <c r="BA137" s="20" t="s">
        <v>158</v>
      </c>
      <c r="BB137" s="20" t="s">
        <v>82</v>
      </c>
      <c r="BC137" s="20" t="s">
        <v>528</v>
      </c>
      <c r="BD137" s="20">
        <v>3.5</v>
      </c>
      <c r="BE137" s="20">
        <v>2.8</v>
      </c>
      <c r="BF137" s="20">
        <v>4.3</v>
      </c>
      <c r="BG137" s="21" t="s">
        <v>158</v>
      </c>
      <c r="BH137" s="21"/>
      <c r="BI137" s="22">
        <v>3.5</v>
      </c>
      <c r="BJ137" s="22">
        <v>2.8</v>
      </c>
      <c r="BK137" s="22">
        <v>4.3</v>
      </c>
      <c r="BM137" s="23">
        <f t="shared" ref="BM137:BM168" si="15">BI137-BJ137</f>
        <v>0.70000000000000018</v>
      </c>
      <c r="BN137" s="20">
        <f t="shared" ref="BN137:BN168" si="16">BK137-BI137</f>
        <v>0.79999999999999982</v>
      </c>
      <c r="BO137" s="20">
        <f t="shared" ref="BO137:BO168" si="17">LN(BI137)</f>
        <v>1.2527629684953681</v>
      </c>
      <c r="BP137" s="20">
        <f t="shared" ref="BP137:BP168" si="18">LN(BJ137)</f>
        <v>1.0296194171811581</v>
      </c>
      <c r="BQ137" s="20">
        <f t="shared" ref="BQ137:BQ168" si="19">LN(BK137)</f>
        <v>1.4586150226995167</v>
      </c>
    </row>
    <row r="138" spans="1:69" s="20" customFormat="1" ht="21" customHeight="1" x14ac:dyDescent="0.35">
      <c r="A138" s="20">
        <v>7</v>
      </c>
      <c r="B138" s="20">
        <v>10</v>
      </c>
      <c r="C138" s="20" t="s">
        <v>522</v>
      </c>
      <c r="D138" s="20" t="str">
        <f t="shared" si="14"/>
        <v>Baggett et al (2013)</v>
      </c>
      <c r="E138" s="20" t="s">
        <v>523</v>
      </c>
      <c r="F138" s="20" t="s">
        <v>882</v>
      </c>
      <c r="G138" s="20">
        <v>2013</v>
      </c>
      <c r="H138" s="20" t="s">
        <v>895</v>
      </c>
      <c r="I138" s="20" t="s">
        <v>1214</v>
      </c>
      <c r="J138" s="20" t="s">
        <v>1209</v>
      </c>
      <c r="K138" s="20" t="s">
        <v>1697</v>
      </c>
      <c r="T138" s="20">
        <v>1</v>
      </c>
      <c r="AW138" s="20" t="s">
        <v>528</v>
      </c>
      <c r="AX138" s="20">
        <v>1.4</v>
      </c>
      <c r="AY138" s="20">
        <v>0.9</v>
      </c>
      <c r="AZ138" s="20">
        <v>2.1</v>
      </c>
      <c r="BA138" s="20" t="s">
        <v>158</v>
      </c>
      <c r="BB138" s="20" t="s">
        <v>82</v>
      </c>
      <c r="BC138" s="20" t="s">
        <v>528</v>
      </c>
      <c r="BD138" s="20">
        <v>1.4</v>
      </c>
      <c r="BE138" s="20">
        <v>0.9</v>
      </c>
      <c r="BF138" s="20">
        <v>2.1</v>
      </c>
      <c r="BG138" s="21" t="s">
        <v>158</v>
      </c>
      <c r="BH138" s="21"/>
      <c r="BI138" s="22">
        <v>1.4</v>
      </c>
      <c r="BJ138" s="22">
        <v>0.9</v>
      </c>
      <c r="BK138" s="22">
        <v>2.1</v>
      </c>
      <c r="BM138" s="23">
        <f t="shared" si="15"/>
        <v>0.49999999999999989</v>
      </c>
      <c r="BN138" s="20">
        <f t="shared" si="16"/>
        <v>0.70000000000000018</v>
      </c>
      <c r="BO138" s="20">
        <f t="shared" si="17"/>
        <v>0.33647223662121289</v>
      </c>
      <c r="BP138" s="20">
        <f t="shared" si="18"/>
        <v>-0.10536051565782628</v>
      </c>
      <c r="BQ138" s="20">
        <f t="shared" si="19"/>
        <v>0.74193734472937733</v>
      </c>
    </row>
    <row r="139" spans="1:69" s="20" customFormat="1" ht="21" customHeight="1" x14ac:dyDescent="0.35">
      <c r="A139" s="20">
        <v>39</v>
      </c>
      <c r="B139" s="20">
        <v>5</v>
      </c>
      <c r="C139" s="20" t="s">
        <v>378</v>
      </c>
      <c r="D139" s="20" t="str">
        <f t="shared" si="14"/>
        <v>Hwang (2000)</v>
      </c>
      <c r="E139" s="20" t="s">
        <v>379</v>
      </c>
      <c r="F139" s="20" t="s">
        <v>882</v>
      </c>
      <c r="G139" s="20">
        <v>2000</v>
      </c>
      <c r="H139" s="20" t="s">
        <v>912</v>
      </c>
      <c r="I139" s="20" t="s">
        <v>1217</v>
      </c>
      <c r="J139" s="20" t="s">
        <v>1209</v>
      </c>
      <c r="K139" s="20" t="s">
        <v>1697</v>
      </c>
      <c r="S139" s="20">
        <v>1</v>
      </c>
      <c r="AT139" s="20">
        <v>1.4</v>
      </c>
      <c r="AU139" s="20">
        <v>0.7</v>
      </c>
      <c r="AV139" s="20">
        <v>2.9</v>
      </c>
      <c r="BA139" s="20" t="s">
        <v>575</v>
      </c>
      <c r="BB139" s="20" t="s">
        <v>82</v>
      </c>
      <c r="BD139" s="20">
        <v>1.4</v>
      </c>
      <c r="BE139" s="20">
        <v>0.7</v>
      </c>
      <c r="BF139" s="20">
        <v>2.9</v>
      </c>
      <c r="BG139" s="21" t="s">
        <v>575</v>
      </c>
      <c r="BH139" s="21"/>
      <c r="BI139" s="22">
        <v>1.4</v>
      </c>
      <c r="BJ139" s="22">
        <v>0.7</v>
      </c>
      <c r="BK139" s="22">
        <v>2.9</v>
      </c>
      <c r="BM139" s="23">
        <f t="shared" si="15"/>
        <v>0.7</v>
      </c>
      <c r="BN139" s="20">
        <f t="shared" si="16"/>
        <v>1.5</v>
      </c>
      <c r="BO139" s="20">
        <f t="shared" si="17"/>
        <v>0.33647223662121289</v>
      </c>
      <c r="BP139" s="20">
        <f t="shared" si="18"/>
        <v>-0.35667494393873245</v>
      </c>
      <c r="BQ139" s="20">
        <f t="shared" si="19"/>
        <v>1.0647107369924282</v>
      </c>
    </row>
    <row r="140" spans="1:69" s="20" customFormat="1" ht="21" customHeight="1" x14ac:dyDescent="0.35">
      <c r="A140" s="20">
        <v>39</v>
      </c>
      <c r="B140" s="20">
        <v>6</v>
      </c>
      <c r="C140" s="20" t="s">
        <v>378</v>
      </c>
      <c r="D140" s="20" t="str">
        <f t="shared" si="14"/>
        <v>Hwang (2000)</v>
      </c>
      <c r="E140" s="20" t="s">
        <v>379</v>
      </c>
      <c r="F140" s="20" t="s">
        <v>882</v>
      </c>
      <c r="G140" s="20">
        <v>2000</v>
      </c>
      <c r="H140" s="20" t="s">
        <v>912</v>
      </c>
      <c r="I140" s="20" t="s">
        <v>1217</v>
      </c>
      <c r="J140" s="20" t="s">
        <v>1209</v>
      </c>
      <c r="K140" s="20" t="s">
        <v>1697</v>
      </c>
      <c r="S140" s="20">
        <v>1</v>
      </c>
      <c r="AT140" s="20">
        <v>2.4</v>
      </c>
      <c r="AU140" s="20">
        <v>0.9</v>
      </c>
      <c r="AV140" s="20">
        <v>6.6</v>
      </c>
      <c r="BA140" s="20" t="s">
        <v>575</v>
      </c>
      <c r="BB140" s="20" t="s">
        <v>82</v>
      </c>
      <c r="BD140" s="20">
        <v>2.4</v>
      </c>
      <c r="BE140" s="20">
        <v>0.9</v>
      </c>
      <c r="BF140" s="20">
        <v>6.6</v>
      </c>
      <c r="BG140" s="21" t="s">
        <v>575</v>
      </c>
      <c r="BH140" s="21"/>
      <c r="BI140" s="22">
        <v>2.4</v>
      </c>
      <c r="BJ140" s="22">
        <v>0.9</v>
      </c>
      <c r="BK140" s="22">
        <v>6.6</v>
      </c>
      <c r="BM140" s="23">
        <f t="shared" si="15"/>
        <v>1.5</v>
      </c>
      <c r="BN140" s="20">
        <f t="shared" si="16"/>
        <v>4.1999999999999993</v>
      </c>
      <c r="BO140" s="20">
        <f t="shared" si="17"/>
        <v>0.87546873735389985</v>
      </c>
      <c r="BP140" s="20">
        <f t="shared" si="18"/>
        <v>-0.10536051565782628</v>
      </c>
      <c r="BQ140" s="20">
        <f t="shared" si="19"/>
        <v>1.8870696490323797</v>
      </c>
    </row>
    <row r="141" spans="1:69" s="20" customFormat="1" ht="21" customHeight="1" x14ac:dyDescent="0.35">
      <c r="A141" s="20">
        <v>41</v>
      </c>
      <c r="B141" s="20">
        <v>3</v>
      </c>
      <c r="C141" s="20" t="s">
        <v>914</v>
      </c>
      <c r="D141" s="20" t="str">
        <f t="shared" si="14"/>
        <v>Hwang, S. W. et al (1997)</v>
      </c>
      <c r="E141" s="20" t="s">
        <v>604</v>
      </c>
      <c r="F141" s="20" t="s">
        <v>882</v>
      </c>
      <c r="G141" s="20">
        <v>1997</v>
      </c>
      <c r="H141" s="20" t="s">
        <v>924</v>
      </c>
      <c r="I141" s="20" t="s">
        <v>1220</v>
      </c>
      <c r="J141" s="20" t="s">
        <v>1209</v>
      </c>
      <c r="K141" s="20" t="s">
        <v>1697</v>
      </c>
      <c r="T141" s="20">
        <v>1</v>
      </c>
      <c r="AW141" s="20" t="s">
        <v>528</v>
      </c>
      <c r="AX141" s="20">
        <v>2.4</v>
      </c>
      <c r="AY141" s="20">
        <v>0.7</v>
      </c>
      <c r="AZ141" s="20">
        <v>7.7</v>
      </c>
      <c r="BA141" s="20" t="s">
        <v>158</v>
      </c>
      <c r="BB141" s="20" t="s">
        <v>82</v>
      </c>
      <c r="BC141" s="20" t="s">
        <v>528</v>
      </c>
      <c r="BD141" s="20">
        <v>2.4</v>
      </c>
      <c r="BE141" s="20">
        <v>0.7</v>
      </c>
      <c r="BF141" s="20">
        <v>7.7</v>
      </c>
      <c r="BG141" s="21" t="s">
        <v>158</v>
      </c>
      <c r="BH141" s="21"/>
      <c r="BI141" s="22">
        <v>2.4</v>
      </c>
      <c r="BJ141" s="22">
        <v>0.7</v>
      </c>
      <c r="BK141" s="22">
        <v>7.7</v>
      </c>
      <c r="BM141" s="23">
        <f t="shared" si="15"/>
        <v>1.7</v>
      </c>
      <c r="BN141" s="20">
        <f t="shared" si="16"/>
        <v>5.3000000000000007</v>
      </c>
      <c r="BO141" s="20">
        <f t="shared" si="17"/>
        <v>0.87546873735389985</v>
      </c>
      <c r="BP141" s="20">
        <f t="shared" si="18"/>
        <v>-0.35667494393873245</v>
      </c>
      <c r="BQ141" s="20">
        <f t="shared" si="19"/>
        <v>2.0412203288596382</v>
      </c>
    </row>
    <row r="142" spans="1:69" s="20" customFormat="1" ht="21" customHeight="1" x14ac:dyDescent="0.35">
      <c r="A142" s="20">
        <v>41</v>
      </c>
      <c r="B142" s="20">
        <v>4</v>
      </c>
      <c r="C142" s="20" t="s">
        <v>914</v>
      </c>
      <c r="D142" s="20" t="str">
        <f t="shared" si="14"/>
        <v>Hwang, S. W. et al (1997)</v>
      </c>
      <c r="E142" s="20" t="s">
        <v>604</v>
      </c>
      <c r="F142" s="20" t="s">
        <v>882</v>
      </c>
      <c r="G142" s="20">
        <v>1997</v>
      </c>
      <c r="H142" s="20" t="s">
        <v>924</v>
      </c>
      <c r="I142" s="20" t="s">
        <v>1217</v>
      </c>
      <c r="J142" s="20" t="s">
        <v>1209</v>
      </c>
      <c r="K142" s="20" t="s">
        <v>1697</v>
      </c>
      <c r="T142" s="20">
        <v>1</v>
      </c>
      <c r="AW142" s="20" t="s">
        <v>528</v>
      </c>
      <c r="AX142" s="20">
        <v>3.5</v>
      </c>
      <c r="AY142" s="20">
        <v>2.1</v>
      </c>
      <c r="AZ142" s="20">
        <v>5.6</v>
      </c>
      <c r="BA142" s="20" t="s">
        <v>158</v>
      </c>
      <c r="BB142" s="20" t="s">
        <v>82</v>
      </c>
      <c r="BC142" s="20" t="s">
        <v>528</v>
      </c>
      <c r="BD142" s="20">
        <v>3.5</v>
      </c>
      <c r="BE142" s="20">
        <v>2.1</v>
      </c>
      <c r="BF142" s="20">
        <v>5.6</v>
      </c>
      <c r="BG142" s="21" t="s">
        <v>158</v>
      </c>
      <c r="BH142" s="21"/>
      <c r="BI142" s="22">
        <v>3.5</v>
      </c>
      <c r="BJ142" s="22">
        <v>2.1</v>
      </c>
      <c r="BK142" s="22">
        <v>5.6</v>
      </c>
      <c r="BM142" s="23">
        <f t="shared" si="15"/>
        <v>1.4</v>
      </c>
      <c r="BN142" s="20">
        <f t="shared" si="16"/>
        <v>2.0999999999999996</v>
      </c>
      <c r="BO142" s="20">
        <f t="shared" si="17"/>
        <v>1.2527629684953681</v>
      </c>
      <c r="BP142" s="20">
        <f t="shared" si="18"/>
        <v>0.74193734472937733</v>
      </c>
      <c r="BQ142" s="20">
        <f t="shared" si="19"/>
        <v>1.7227665977411035</v>
      </c>
    </row>
    <row r="143" spans="1:69" s="20" customFormat="1" ht="21" customHeight="1" x14ac:dyDescent="0.35">
      <c r="A143" s="20">
        <v>77</v>
      </c>
      <c r="B143" s="20">
        <v>3</v>
      </c>
      <c r="C143" s="20" t="s">
        <v>712</v>
      </c>
      <c r="D143" s="20" t="str">
        <f t="shared" si="14"/>
        <v>Roncarati et al (2018)</v>
      </c>
      <c r="E143" s="20" t="s">
        <v>713</v>
      </c>
      <c r="F143" s="20" t="s">
        <v>882</v>
      </c>
      <c r="G143" s="20">
        <v>2018</v>
      </c>
      <c r="H143" s="20" t="s">
        <v>951</v>
      </c>
      <c r="I143" s="20" t="s">
        <v>1240</v>
      </c>
      <c r="J143" s="20" t="s">
        <v>1209</v>
      </c>
      <c r="K143" s="20" t="s">
        <v>1697</v>
      </c>
      <c r="T143" s="20">
        <v>1</v>
      </c>
      <c r="AW143" s="20" t="s">
        <v>159</v>
      </c>
      <c r="AX143" s="20">
        <v>2.4</v>
      </c>
      <c r="AY143" s="20">
        <v>1.4</v>
      </c>
      <c r="AZ143" s="20">
        <v>3.7</v>
      </c>
      <c r="BA143" s="20" t="s">
        <v>158</v>
      </c>
      <c r="BB143" s="20" t="s">
        <v>82</v>
      </c>
      <c r="BC143" s="20" t="s">
        <v>159</v>
      </c>
      <c r="BD143" s="23">
        <v>2.4</v>
      </c>
      <c r="BE143" s="23">
        <v>1.4</v>
      </c>
      <c r="BF143" s="23">
        <v>3.7</v>
      </c>
      <c r="BG143" s="21" t="s">
        <v>158</v>
      </c>
      <c r="BH143" s="21"/>
      <c r="BI143" s="22">
        <v>2.4</v>
      </c>
      <c r="BJ143" s="22">
        <v>1.4</v>
      </c>
      <c r="BK143" s="22">
        <v>3.7</v>
      </c>
      <c r="BM143" s="23">
        <f t="shared" si="15"/>
        <v>1</v>
      </c>
      <c r="BN143" s="20">
        <f t="shared" si="16"/>
        <v>1.3000000000000003</v>
      </c>
      <c r="BO143" s="20">
        <f t="shared" si="17"/>
        <v>0.87546873735389985</v>
      </c>
      <c r="BP143" s="20">
        <f t="shared" si="18"/>
        <v>0.33647223662121289</v>
      </c>
      <c r="BQ143" s="20">
        <f t="shared" si="19"/>
        <v>1.3083328196501789</v>
      </c>
    </row>
    <row r="144" spans="1:69" s="20" customFormat="1" ht="21" customHeight="1" x14ac:dyDescent="0.35">
      <c r="A144" s="20">
        <v>77</v>
      </c>
      <c r="B144" s="20">
        <v>4</v>
      </c>
      <c r="C144" s="20" t="s">
        <v>712</v>
      </c>
      <c r="D144" s="20" t="str">
        <f t="shared" si="14"/>
        <v>Roncarati et al (2018)</v>
      </c>
      <c r="E144" s="20" t="s">
        <v>713</v>
      </c>
      <c r="F144" s="20" t="s">
        <v>882</v>
      </c>
      <c r="G144" s="20">
        <v>2018</v>
      </c>
      <c r="H144" s="20" t="s">
        <v>951</v>
      </c>
      <c r="I144" s="20" t="s">
        <v>1240</v>
      </c>
      <c r="J144" s="20" t="s">
        <v>1209</v>
      </c>
      <c r="K144" s="20" t="s">
        <v>1697</v>
      </c>
      <c r="T144" s="20">
        <v>1</v>
      </c>
      <c r="AW144" s="20" t="s">
        <v>159</v>
      </c>
      <c r="AX144" s="20">
        <v>6.4</v>
      </c>
      <c r="AY144" s="20">
        <v>3.9</v>
      </c>
      <c r="AZ144" s="20">
        <v>9.9</v>
      </c>
      <c r="BA144" s="20" t="s">
        <v>158</v>
      </c>
      <c r="BB144" s="20" t="s">
        <v>82</v>
      </c>
      <c r="BC144" s="20" t="s">
        <v>159</v>
      </c>
      <c r="BD144" s="23">
        <v>6.4</v>
      </c>
      <c r="BE144" s="23">
        <v>3.9</v>
      </c>
      <c r="BF144" s="23">
        <v>9.9</v>
      </c>
      <c r="BG144" s="21" t="s">
        <v>158</v>
      </c>
      <c r="BH144" s="21"/>
      <c r="BI144" s="22">
        <v>6.4</v>
      </c>
      <c r="BJ144" s="22">
        <v>3.9</v>
      </c>
      <c r="BK144" s="22">
        <v>9.9</v>
      </c>
      <c r="BM144" s="23">
        <f t="shared" si="15"/>
        <v>2.5000000000000004</v>
      </c>
      <c r="BN144" s="20">
        <f t="shared" si="16"/>
        <v>3.5</v>
      </c>
      <c r="BO144" s="20">
        <f t="shared" si="17"/>
        <v>1.8562979903656263</v>
      </c>
      <c r="BP144" s="20">
        <f t="shared" si="18"/>
        <v>1.3609765531356006</v>
      </c>
      <c r="BQ144" s="20">
        <f t="shared" si="19"/>
        <v>2.2925347571405443</v>
      </c>
    </row>
    <row r="145" spans="1:69" s="20" customFormat="1" ht="21" customHeight="1" x14ac:dyDescent="0.35">
      <c r="A145" s="20">
        <v>84</v>
      </c>
      <c r="B145" s="20">
        <v>2</v>
      </c>
      <c r="C145" s="20" t="s">
        <v>749</v>
      </c>
      <c r="D145" s="20" t="str">
        <f t="shared" si="14"/>
        <v>Schwarcz et al (2009)</v>
      </c>
      <c r="E145" s="20" t="s">
        <v>750</v>
      </c>
      <c r="F145" s="20" t="s">
        <v>882</v>
      </c>
      <c r="G145" s="20">
        <v>2009</v>
      </c>
      <c r="H145" s="20" t="s">
        <v>965</v>
      </c>
      <c r="I145" s="20" t="s">
        <v>1209</v>
      </c>
      <c r="J145" s="20" t="s">
        <v>1209</v>
      </c>
      <c r="K145" s="20" t="s">
        <v>1697</v>
      </c>
      <c r="P145" s="20">
        <v>1</v>
      </c>
      <c r="AM145" s="26" t="e">
        <f>(#REF!/#REF!)/(#REF!/#REF!)</f>
        <v>#REF!</v>
      </c>
      <c r="AN145" s="26" t="e">
        <f>EXP((LN(AM145))-(1.96*(SQRT((1/#REF!)+(1/#REF!)-(1/#REF!)-(1/(#REF!))))))</f>
        <v>#REF!</v>
      </c>
      <c r="AO145" s="26" t="e">
        <f>EXP((LN(AM145))+(1.96*(SQRT((1/#REF!)+(1/(#REF!)-(1/#REF!)-(1/#REF!))))))</f>
        <v>#REF!</v>
      </c>
      <c r="BA145" s="20" t="s">
        <v>134</v>
      </c>
      <c r="BB145" s="22" t="s">
        <v>135</v>
      </c>
      <c r="BD145" s="23">
        <v>1.3318198399577774</v>
      </c>
      <c r="BE145" s="23">
        <v>0.91013506437249059</v>
      </c>
      <c r="BF145" s="23">
        <v>1.8796311752591885</v>
      </c>
      <c r="BG145" s="21" t="s">
        <v>134</v>
      </c>
      <c r="BH145" s="21" t="s">
        <v>135</v>
      </c>
      <c r="BI145" s="28">
        <v>1.3318198399577774</v>
      </c>
      <c r="BJ145" s="28">
        <v>0.91013506437249059</v>
      </c>
      <c r="BK145" s="28">
        <v>1.8796311752591885</v>
      </c>
      <c r="BM145" s="23">
        <f t="shared" si="15"/>
        <v>0.42168477558528683</v>
      </c>
      <c r="BN145" s="20">
        <f t="shared" si="16"/>
        <v>0.54781133530141113</v>
      </c>
      <c r="BO145" s="20">
        <f t="shared" si="17"/>
        <v>0.28654630768342232</v>
      </c>
      <c r="BP145" s="20">
        <f t="shared" si="18"/>
        <v>-9.4162268097401816E-2</v>
      </c>
      <c r="BQ145" s="20">
        <f t="shared" si="19"/>
        <v>0.63107557422261062</v>
      </c>
    </row>
    <row r="146" spans="1:69" s="20" customFormat="1" ht="21" customHeight="1" x14ac:dyDescent="0.35">
      <c r="A146" s="20">
        <v>7</v>
      </c>
      <c r="B146" s="20">
        <v>22</v>
      </c>
      <c r="C146" s="20" t="s">
        <v>522</v>
      </c>
      <c r="D146" s="20" t="str">
        <f t="shared" si="14"/>
        <v>Baggett et al (2013)</v>
      </c>
      <c r="E146" s="20" t="s">
        <v>523</v>
      </c>
      <c r="F146" s="20" t="s">
        <v>882</v>
      </c>
      <c r="G146" s="20">
        <v>2013</v>
      </c>
      <c r="H146" s="20" t="s">
        <v>895</v>
      </c>
      <c r="I146" s="20" t="s">
        <v>1270</v>
      </c>
      <c r="J146" s="20" t="s">
        <v>1271</v>
      </c>
      <c r="K146" s="20" t="s">
        <v>1272</v>
      </c>
      <c r="T146" s="20">
        <v>1</v>
      </c>
      <c r="AW146" s="20" t="s">
        <v>528</v>
      </c>
      <c r="AX146" s="20">
        <v>7.7</v>
      </c>
      <c r="AY146" s="20">
        <v>5.7</v>
      </c>
      <c r="AZ146" s="20">
        <v>10.3</v>
      </c>
      <c r="BA146" s="20" t="s">
        <v>158</v>
      </c>
      <c r="BB146" s="20" t="s">
        <v>82</v>
      </c>
      <c r="BC146" s="20" t="s">
        <v>528</v>
      </c>
      <c r="BD146" s="20">
        <v>7.7</v>
      </c>
      <c r="BE146" s="20">
        <v>5.7</v>
      </c>
      <c r="BF146" s="20">
        <v>10.3</v>
      </c>
      <c r="BG146" s="21" t="s">
        <v>158</v>
      </c>
      <c r="BH146" s="21"/>
      <c r="BI146" s="22">
        <v>7.7</v>
      </c>
      <c r="BJ146" s="22">
        <v>5.7</v>
      </c>
      <c r="BK146" s="22">
        <v>10.3</v>
      </c>
      <c r="BM146" s="23">
        <f t="shared" si="15"/>
        <v>2</v>
      </c>
      <c r="BN146" s="20">
        <f t="shared" si="16"/>
        <v>2.6000000000000005</v>
      </c>
      <c r="BO146" s="20">
        <f t="shared" si="17"/>
        <v>2.0412203288596382</v>
      </c>
      <c r="BP146" s="20">
        <f t="shared" si="18"/>
        <v>1.7404661748405046</v>
      </c>
      <c r="BQ146" s="20">
        <f t="shared" si="19"/>
        <v>2.33214389523559</v>
      </c>
    </row>
    <row r="147" spans="1:69" s="20" customFormat="1" ht="21" customHeight="1" x14ac:dyDescent="0.35">
      <c r="A147" s="20">
        <v>7</v>
      </c>
      <c r="B147" s="20">
        <v>23</v>
      </c>
      <c r="C147" s="20" t="s">
        <v>522</v>
      </c>
      <c r="D147" s="20" t="str">
        <f t="shared" si="14"/>
        <v>Baggett et al (2013)</v>
      </c>
      <c r="E147" s="20" t="s">
        <v>523</v>
      </c>
      <c r="F147" s="20" t="s">
        <v>882</v>
      </c>
      <c r="G147" s="20">
        <v>2013</v>
      </c>
      <c r="H147" s="20" t="s">
        <v>895</v>
      </c>
      <c r="I147" s="20" t="s">
        <v>1273</v>
      </c>
      <c r="J147" s="20" t="s">
        <v>1271</v>
      </c>
      <c r="K147" s="20" t="s">
        <v>1272</v>
      </c>
      <c r="T147" s="20">
        <v>1</v>
      </c>
      <c r="AW147" s="20" t="s">
        <v>528</v>
      </c>
      <c r="AX147" s="20">
        <v>16.899999999999999</v>
      </c>
      <c r="AY147" s="20">
        <v>9.1999999999999993</v>
      </c>
      <c r="AZ147" s="20">
        <v>30.9</v>
      </c>
      <c r="BA147" s="20" t="s">
        <v>158</v>
      </c>
      <c r="BB147" s="20" t="s">
        <v>82</v>
      </c>
      <c r="BC147" s="20" t="s">
        <v>528</v>
      </c>
      <c r="BD147" s="20">
        <v>16.899999999999999</v>
      </c>
      <c r="BE147" s="20">
        <v>9.1999999999999993</v>
      </c>
      <c r="BF147" s="20">
        <v>30.9</v>
      </c>
      <c r="BG147" s="21" t="s">
        <v>158</v>
      </c>
      <c r="BH147" s="21"/>
      <c r="BI147" s="22">
        <v>16.899999999999999</v>
      </c>
      <c r="BJ147" s="22">
        <v>9.1999999999999993</v>
      </c>
      <c r="BK147" s="22">
        <v>30.9</v>
      </c>
      <c r="BM147" s="23">
        <f t="shared" si="15"/>
        <v>7.6999999999999993</v>
      </c>
      <c r="BN147" s="20">
        <f t="shared" si="16"/>
        <v>14</v>
      </c>
      <c r="BO147" s="20">
        <f t="shared" si="17"/>
        <v>2.8273136219290276</v>
      </c>
      <c r="BP147" s="20">
        <f t="shared" si="18"/>
        <v>2.2192034840549946</v>
      </c>
      <c r="BQ147" s="20">
        <f t="shared" si="19"/>
        <v>3.4307561839036995</v>
      </c>
    </row>
    <row r="148" spans="1:69" s="20" customFormat="1" ht="21" customHeight="1" x14ac:dyDescent="0.35">
      <c r="A148" s="20">
        <v>7</v>
      </c>
      <c r="B148" s="20">
        <v>24</v>
      </c>
      <c r="C148" s="20" t="s">
        <v>522</v>
      </c>
      <c r="D148" s="20" t="str">
        <f t="shared" si="14"/>
        <v>Baggett et al (2013)</v>
      </c>
      <c r="E148" s="20" t="s">
        <v>523</v>
      </c>
      <c r="F148" s="20" t="s">
        <v>882</v>
      </c>
      <c r="G148" s="20">
        <v>2013</v>
      </c>
      <c r="H148" s="20" t="s">
        <v>895</v>
      </c>
      <c r="I148" s="20" t="s">
        <v>1274</v>
      </c>
      <c r="J148" s="20" t="s">
        <v>1271</v>
      </c>
      <c r="K148" s="20" t="s">
        <v>1272</v>
      </c>
      <c r="T148" s="20">
        <v>1</v>
      </c>
      <c r="AW148" s="20" t="s">
        <v>528</v>
      </c>
      <c r="AX148" s="20">
        <v>21.3</v>
      </c>
      <c r="AY148" s="20">
        <v>8.4</v>
      </c>
      <c r="AZ148" s="20">
        <v>53.9</v>
      </c>
      <c r="BA148" s="20" t="s">
        <v>158</v>
      </c>
      <c r="BB148" s="20" t="s">
        <v>82</v>
      </c>
      <c r="BC148" s="20" t="s">
        <v>528</v>
      </c>
      <c r="BD148" s="20">
        <v>21.3</v>
      </c>
      <c r="BE148" s="20">
        <v>8.4</v>
      </c>
      <c r="BF148" s="20">
        <v>53.9</v>
      </c>
      <c r="BG148" s="21" t="s">
        <v>158</v>
      </c>
      <c r="BH148" s="21"/>
      <c r="BI148" s="22">
        <v>21.3</v>
      </c>
      <c r="BJ148" s="22">
        <v>8.4</v>
      </c>
      <c r="BK148" s="22">
        <v>53.9</v>
      </c>
      <c r="BM148" s="23">
        <f t="shared" si="15"/>
        <v>12.9</v>
      </c>
      <c r="BN148" s="20">
        <f t="shared" si="16"/>
        <v>32.599999999999994</v>
      </c>
      <c r="BO148" s="20">
        <f t="shared" si="17"/>
        <v>3.0587070727153796</v>
      </c>
      <c r="BP148" s="20">
        <f t="shared" si="18"/>
        <v>2.1282317058492679</v>
      </c>
      <c r="BQ148" s="20">
        <f t="shared" si="19"/>
        <v>3.9871304779149512</v>
      </c>
    </row>
    <row r="149" spans="1:69" s="20" customFormat="1" ht="21" customHeight="1" x14ac:dyDescent="0.35">
      <c r="A149" s="20">
        <v>39</v>
      </c>
      <c r="B149" s="20">
        <v>21</v>
      </c>
      <c r="C149" s="20" t="s">
        <v>378</v>
      </c>
      <c r="D149" s="20" t="str">
        <f t="shared" si="14"/>
        <v>Hwang (2000)</v>
      </c>
      <c r="E149" s="20" t="s">
        <v>379</v>
      </c>
      <c r="F149" s="20" t="s">
        <v>882</v>
      </c>
      <c r="G149" s="20">
        <v>2000</v>
      </c>
      <c r="H149" s="20" t="s">
        <v>912</v>
      </c>
      <c r="I149" s="20" t="s">
        <v>1275</v>
      </c>
      <c r="J149" s="20" t="s">
        <v>1271</v>
      </c>
      <c r="K149" s="20" t="s">
        <v>1272</v>
      </c>
      <c r="S149" s="20">
        <v>1</v>
      </c>
      <c r="AT149" s="20">
        <v>0.8</v>
      </c>
      <c r="AU149" s="20">
        <v>0.1</v>
      </c>
      <c r="AV149" s="20">
        <v>5.5</v>
      </c>
      <c r="BA149" s="20" t="s">
        <v>575</v>
      </c>
      <c r="BB149" s="20" t="s">
        <v>82</v>
      </c>
      <c r="BD149" s="20">
        <v>0.8</v>
      </c>
      <c r="BE149" s="20">
        <v>0.1</v>
      </c>
      <c r="BF149" s="20">
        <v>5.5</v>
      </c>
      <c r="BG149" s="21" t="s">
        <v>575</v>
      </c>
      <c r="BH149" s="21"/>
      <c r="BI149" s="22">
        <v>0.8</v>
      </c>
      <c r="BJ149" s="22">
        <v>0.1</v>
      </c>
      <c r="BK149" s="22">
        <v>5.5</v>
      </c>
      <c r="BM149" s="23">
        <f t="shared" si="15"/>
        <v>0.70000000000000007</v>
      </c>
      <c r="BN149" s="20">
        <f t="shared" si="16"/>
        <v>4.7</v>
      </c>
      <c r="BO149" s="20">
        <f t="shared" si="17"/>
        <v>-0.22314355131420971</v>
      </c>
      <c r="BP149" s="20">
        <f t="shared" si="18"/>
        <v>-2.3025850929940455</v>
      </c>
      <c r="BQ149" s="20">
        <f t="shared" si="19"/>
        <v>1.7047480922384253</v>
      </c>
    </row>
    <row r="150" spans="1:69" s="20" customFormat="1" ht="21" customHeight="1" x14ac:dyDescent="0.35">
      <c r="A150" s="20">
        <v>39</v>
      </c>
      <c r="B150" s="20">
        <v>22</v>
      </c>
      <c r="C150" s="20" t="s">
        <v>378</v>
      </c>
      <c r="D150" s="20" t="str">
        <f t="shared" si="14"/>
        <v>Hwang (2000)</v>
      </c>
      <c r="E150" s="20" t="s">
        <v>379</v>
      </c>
      <c r="F150" s="20" t="s">
        <v>882</v>
      </c>
      <c r="G150" s="20">
        <v>2000</v>
      </c>
      <c r="H150" s="20" t="s">
        <v>912</v>
      </c>
      <c r="I150" s="20" t="s">
        <v>1275</v>
      </c>
      <c r="J150" s="20" t="s">
        <v>1271</v>
      </c>
      <c r="K150" s="20" t="s">
        <v>1272</v>
      </c>
      <c r="S150" s="20">
        <v>1</v>
      </c>
      <c r="AT150" s="20">
        <v>6.5</v>
      </c>
      <c r="AU150" s="20">
        <v>1.8</v>
      </c>
      <c r="AV150" s="20">
        <v>23.1</v>
      </c>
      <c r="BA150" s="20" t="s">
        <v>575</v>
      </c>
      <c r="BB150" s="20" t="s">
        <v>82</v>
      </c>
      <c r="BD150" s="20">
        <v>6.5</v>
      </c>
      <c r="BE150" s="20">
        <v>1.8</v>
      </c>
      <c r="BF150" s="20">
        <v>23.1</v>
      </c>
      <c r="BG150" s="21" t="s">
        <v>575</v>
      </c>
      <c r="BH150" s="21"/>
      <c r="BI150" s="22">
        <v>6.5</v>
      </c>
      <c r="BJ150" s="22">
        <v>1.8</v>
      </c>
      <c r="BK150" s="22">
        <v>23.1</v>
      </c>
      <c r="BM150" s="23">
        <f t="shared" si="15"/>
        <v>4.7</v>
      </c>
      <c r="BN150" s="20">
        <f t="shared" si="16"/>
        <v>16.600000000000001</v>
      </c>
      <c r="BO150" s="20">
        <f t="shared" si="17"/>
        <v>1.8718021769015913</v>
      </c>
      <c r="BP150" s="20">
        <f t="shared" si="18"/>
        <v>0.58778666490211906</v>
      </c>
      <c r="BQ150" s="20">
        <f t="shared" si="19"/>
        <v>3.1398326175277478</v>
      </c>
    </row>
    <row r="151" spans="1:69" s="20" customFormat="1" ht="21" customHeight="1" x14ac:dyDescent="0.35">
      <c r="A151" s="20">
        <v>41</v>
      </c>
      <c r="B151" s="20">
        <v>17</v>
      </c>
      <c r="C151" s="20" t="s">
        <v>914</v>
      </c>
      <c r="D151" s="20" t="str">
        <f t="shared" si="14"/>
        <v>Hwang, S. W. et al (1997)</v>
      </c>
      <c r="E151" s="20" t="s">
        <v>604</v>
      </c>
      <c r="F151" s="20" t="s">
        <v>882</v>
      </c>
      <c r="G151" s="20">
        <v>1997</v>
      </c>
      <c r="H151" s="20" t="s">
        <v>924</v>
      </c>
      <c r="I151" s="20" t="s">
        <v>1276</v>
      </c>
      <c r="J151" s="20" t="s">
        <v>1271</v>
      </c>
      <c r="K151" s="20" t="s">
        <v>1272</v>
      </c>
      <c r="T151" s="20">
        <v>1</v>
      </c>
      <c r="AW151" s="20" t="s">
        <v>528</v>
      </c>
      <c r="AX151" s="20">
        <v>9.4</v>
      </c>
      <c r="AY151" s="20">
        <v>2.5</v>
      </c>
      <c r="AZ151" s="20">
        <v>34.6</v>
      </c>
      <c r="BA151" s="20" t="s">
        <v>158</v>
      </c>
      <c r="BB151" s="20" t="s">
        <v>82</v>
      </c>
      <c r="BC151" s="20" t="s">
        <v>528</v>
      </c>
      <c r="BD151" s="20">
        <v>9.4</v>
      </c>
      <c r="BE151" s="20">
        <v>2.5</v>
      </c>
      <c r="BF151" s="20">
        <v>34.6</v>
      </c>
      <c r="BG151" s="21" t="s">
        <v>158</v>
      </c>
      <c r="BH151" s="21"/>
      <c r="BI151" s="22">
        <v>9.4</v>
      </c>
      <c r="BJ151" s="22">
        <v>2.5</v>
      </c>
      <c r="BK151" s="22">
        <v>34.6</v>
      </c>
      <c r="BM151" s="23">
        <f t="shared" si="15"/>
        <v>6.9</v>
      </c>
      <c r="BN151" s="20">
        <f t="shared" si="16"/>
        <v>25.200000000000003</v>
      </c>
      <c r="BO151" s="20">
        <f t="shared" si="17"/>
        <v>2.2407096892759584</v>
      </c>
      <c r="BP151" s="20">
        <f t="shared" si="18"/>
        <v>0.91629073187415511</v>
      </c>
      <c r="BQ151" s="20">
        <f t="shared" si="19"/>
        <v>3.5438536820636788</v>
      </c>
    </row>
    <row r="152" spans="1:69" s="20" customFormat="1" ht="21" customHeight="1" x14ac:dyDescent="0.35">
      <c r="A152" s="20">
        <v>41</v>
      </c>
      <c r="B152" s="20">
        <v>18</v>
      </c>
      <c r="C152" s="20" t="s">
        <v>914</v>
      </c>
      <c r="D152" s="20" t="str">
        <f t="shared" si="14"/>
        <v>Hwang, S. W. et al (1997)</v>
      </c>
      <c r="E152" s="20" t="s">
        <v>604</v>
      </c>
      <c r="F152" s="20" t="s">
        <v>882</v>
      </c>
      <c r="G152" s="20">
        <v>1997</v>
      </c>
      <c r="H152" s="20" t="s">
        <v>924</v>
      </c>
      <c r="I152" s="20" t="s">
        <v>1275</v>
      </c>
      <c r="J152" s="20" t="s">
        <v>1271</v>
      </c>
      <c r="K152" s="20" t="s">
        <v>1272</v>
      </c>
      <c r="T152" s="20">
        <v>1</v>
      </c>
      <c r="AW152" s="20" t="s">
        <v>528</v>
      </c>
      <c r="AX152" s="20">
        <v>8.4</v>
      </c>
      <c r="AY152" s="20">
        <v>4.2</v>
      </c>
      <c r="AZ152" s="20">
        <v>16.600000000000001</v>
      </c>
      <c r="BA152" s="20" t="s">
        <v>158</v>
      </c>
      <c r="BB152" s="20" t="s">
        <v>82</v>
      </c>
      <c r="BC152" s="20" t="s">
        <v>528</v>
      </c>
      <c r="BD152" s="20">
        <v>8.4</v>
      </c>
      <c r="BE152" s="20">
        <v>4.2</v>
      </c>
      <c r="BF152" s="20">
        <v>16.600000000000001</v>
      </c>
      <c r="BG152" s="21" t="s">
        <v>158</v>
      </c>
      <c r="BH152" s="21"/>
      <c r="BI152" s="22">
        <v>8.4</v>
      </c>
      <c r="BJ152" s="22">
        <v>4.2</v>
      </c>
      <c r="BK152" s="22">
        <v>16.600000000000001</v>
      </c>
      <c r="BM152" s="23">
        <f t="shared" si="15"/>
        <v>4.2</v>
      </c>
      <c r="BN152" s="20">
        <f t="shared" si="16"/>
        <v>8.2000000000000011</v>
      </c>
      <c r="BO152" s="20">
        <f t="shared" si="17"/>
        <v>2.1282317058492679</v>
      </c>
      <c r="BP152" s="20">
        <f t="shared" si="18"/>
        <v>1.4350845252893227</v>
      </c>
      <c r="BQ152" s="20">
        <f t="shared" si="19"/>
        <v>2.8094026953624978</v>
      </c>
    </row>
    <row r="153" spans="1:69" s="20" customFormat="1" ht="21" customHeight="1" x14ac:dyDescent="0.35">
      <c r="A153" s="20">
        <v>43</v>
      </c>
      <c r="B153" s="20">
        <v>8</v>
      </c>
      <c r="C153" s="20" t="s">
        <v>397</v>
      </c>
      <c r="D153" s="20" t="str">
        <f t="shared" si="14"/>
        <v>Jones et al (2015)</v>
      </c>
      <c r="E153" s="20" t="s">
        <v>398</v>
      </c>
      <c r="F153" s="20" t="s">
        <v>882</v>
      </c>
      <c r="G153" s="20">
        <v>2015</v>
      </c>
      <c r="H153" s="20" t="s">
        <v>936</v>
      </c>
      <c r="I153" s="20" t="s">
        <v>1277</v>
      </c>
      <c r="J153" s="20" t="s">
        <v>1271</v>
      </c>
      <c r="K153" s="20" t="s">
        <v>1272</v>
      </c>
      <c r="N153" s="20">
        <v>1</v>
      </c>
      <c r="AF153" s="20">
        <v>3.42</v>
      </c>
      <c r="AG153" s="20">
        <v>1.63</v>
      </c>
      <c r="AH153" s="20">
        <v>7.17</v>
      </c>
      <c r="BA153" s="20" t="s">
        <v>188</v>
      </c>
      <c r="BB153" s="20" t="s">
        <v>82</v>
      </c>
      <c r="BD153" s="20">
        <v>3.42</v>
      </c>
      <c r="BE153" s="20">
        <v>1.63</v>
      </c>
      <c r="BF153" s="20">
        <v>7.17</v>
      </c>
      <c r="BG153" s="21" t="s">
        <v>158</v>
      </c>
      <c r="BH153" s="21"/>
      <c r="BI153" s="22">
        <v>3.42</v>
      </c>
      <c r="BJ153" s="22">
        <v>1.63</v>
      </c>
      <c r="BK153" s="22">
        <v>7.17</v>
      </c>
      <c r="BM153" s="23">
        <f t="shared" si="15"/>
        <v>1.79</v>
      </c>
      <c r="BN153" s="20">
        <f t="shared" si="16"/>
        <v>3.75</v>
      </c>
      <c r="BO153" s="20">
        <f t="shared" si="17"/>
        <v>1.2296405510745139</v>
      </c>
      <c r="BP153" s="20">
        <f t="shared" si="18"/>
        <v>0.48858001481867092</v>
      </c>
      <c r="BQ153" s="20">
        <f t="shared" si="19"/>
        <v>1.969905654611529</v>
      </c>
    </row>
    <row r="154" spans="1:69" s="20" customFormat="1" ht="21" customHeight="1" x14ac:dyDescent="0.35">
      <c r="A154" s="20">
        <v>59</v>
      </c>
      <c r="B154" s="20">
        <v>1</v>
      </c>
      <c r="C154" s="20" t="s">
        <v>1293</v>
      </c>
      <c r="D154" s="20" t="str">
        <f t="shared" si="14"/>
        <v>Miyawaki et al (2020)</v>
      </c>
      <c r="E154" s="20" t="s">
        <v>687</v>
      </c>
      <c r="F154" s="20" t="s">
        <v>882</v>
      </c>
      <c r="G154" s="20">
        <v>2020</v>
      </c>
      <c r="H154" s="20" t="s">
        <v>1301</v>
      </c>
      <c r="I154" s="20" t="s">
        <v>1301</v>
      </c>
      <c r="J154" s="20" t="s">
        <v>1271</v>
      </c>
      <c r="K154" s="20" t="s">
        <v>1272</v>
      </c>
      <c r="P154" s="20">
        <v>1</v>
      </c>
      <c r="AM154" s="20">
        <v>1.5</v>
      </c>
      <c r="AN154" s="20">
        <v>0.56000000000000005</v>
      </c>
      <c r="AO154" s="20">
        <v>4.05</v>
      </c>
      <c r="BA154" s="20" t="s">
        <v>134</v>
      </c>
      <c r="BB154" s="20" t="s">
        <v>82</v>
      </c>
      <c r="BD154" s="20">
        <v>1.5</v>
      </c>
      <c r="BE154" s="20">
        <v>0.56000000000000005</v>
      </c>
      <c r="BF154" s="20">
        <v>4.05</v>
      </c>
      <c r="BG154" s="21" t="s">
        <v>134</v>
      </c>
      <c r="BH154" s="21" t="s">
        <v>82</v>
      </c>
      <c r="BI154" s="22">
        <v>1.5</v>
      </c>
      <c r="BJ154" s="22">
        <v>0.56000000000000005</v>
      </c>
      <c r="BK154" s="22">
        <v>4.05</v>
      </c>
      <c r="BM154" s="23">
        <f t="shared" si="15"/>
        <v>0.94</v>
      </c>
      <c r="BN154" s="20">
        <f t="shared" si="16"/>
        <v>2.5499999999999998</v>
      </c>
      <c r="BO154" s="20">
        <f t="shared" si="17"/>
        <v>0.40546510810816438</v>
      </c>
      <c r="BP154" s="20">
        <f t="shared" si="18"/>
        <v>-0.57981849525294205</v>
      </c>
      <c r="BQ154" s="20">
        <f t="shared" si="19"/>
        <v>1.3987168811184478</v>
      </c>
    </row>
    <row r="155" spans="1:69" s="20" customFormat="1" ht="21" customHeight="1" x14ac:dyDescent="0.35">
      <c r="A155" s="20">
        <v>77</v>
      </c>
      <c r="B155" s="20">
        <v>16</v>
      </c>
      <c r="C155" s="20" t="s">
        <v>712</v>
      </c>
      <c r="D155" s="20" t="str">
        <f t="shared" si="14"/>
        <v>Roncarati et al (2018)</v>
      </c>
      <c r="E155" s="20" t="s">
        <v>713</v>
      </c>
      <c r="F155" s="20" t="s">
        <v>882</v>
      </c>
      <c r="G155" s="20">
        <v>2018</v>
      </c>
      <c r="H155" s="20" t="s">
        <v>951</v>
      </c>
      <c r="I155" s="20" t="s">
        <v>1302</v>
      </c>
      <c r="J155" s="20" t="s">
        <v>1271</v>
      </c>
      <c r="K155" s="20" t="s">
        <v>1272</v>
      </c>
      <c r="T155" s="20">
        <v>1</v>
      </c>
      <c r="AW155" s="20" t="s">
        <v>159</v>
      </c>
      <c r="AX155" s="20">
        <v>4.5</v>
      </c>
      <c r="AY155" s="20">
        <v>2.6</v>
      </c>
      <c r="AZ155" s="20">
        <v>7.3</v>
      </c>
      <c r="BA155" s="20" t="s">
        <v>158</v>
      </c>
      <c r="BB155" s="20" t="s">
        <v>82</v>
      </c>
      <c r="BC155" s="20" t="s">
        <v>159</v>
      </c>
      <c r="BD155" s="23">
        <v>4.5</v>
      </c>
      <c r="BE155" s="23">
        <v>2.6</v>
      </c>
      <c r="BF155" s="23">
        <v>7.3</v>
      </c>
      <c r="BG155" s="21" t="s">
        <v>158</v>
      </c>
      <c r="BH155" s="21"/>
      <c r="BI155" s="22">
        <v>4.5</v>
      </c>
      <c r="BJ155" s="22">
        <v>2.6</v>
      </c>
      <c r="BK155" s="22">
        <v>7.3</v>
      </c>
      <c r="BM155" s="23">
        <f t="shared" si="15"/>
        <v>1.9</v>
      </c>
      <c r="BN155" s="20">
        <f t="shared" si="16"/>
        <v>2.8</v>
      </c>
      <c r="BO155" s="20">
        <f t="shared" si="17"/>
        <v>1.5040773967762742</v>
      </c>
      <c r="BP155" s="20">
        <f t="shared" si="18"/>
        <v>0.95551144502743635</v>
      </c>
      <c r="BQ155" s="20">
        <f t="shared" si="19"/>
        <v>1.9878743481543455</v>
      </c>
    </row>
    <row r="156" spans="1:69" s="20" customFormat="1" ht="21" customHeight="1" x14ac:dyDescent="0.35">
      <c r="A156" s="20">
        <v>77</v>
      </c>
      <c r="B156" s="20">
        <v>17</v>
      </c>
      <c r="C156" s="20" t="s">
        <v>712</v>
      </c>
      <c r="D156" s="20" t="str">
        <f t="shared" si="14"/>
        <v>Roncarati et al (2018)</v>
      </c>
      <c r="E156" s="20" t="s">
        <v>713</v>
      </c>
      <c r="F156" s="20" t="s">
        <v>882</v>
      </c>
      <c r="G156" s="20">
        <v>2018</v>
      </c>
      <c r="H156" s="20" t="s">
        <v>951</v>
      </c>
      <c r="I156" s="20" t="s">
        <v>1302</v>
      </c>
      <c r="J156" s="20" t="s">
        <v>1271</v>
      </c>
      <c r="K156" s="20" t="s">
        <v>1272</v>
      </c>
      <c r="T156" s="20">
        <v>1</v>
      </c>
      <c r="AW156" s="20" t="s">
        <v>159</v>
      </c>
      <c r="AX156" s="20">
        <v>32.200000000000003</v>
      </c>
      <c r="AY156" s="20">
        <v>18.7</v>
      </c>
      <c r="AZ156" s="20">
        <v>51.9</v>
      </c>
      <c r="BA156" s="20" t="s">
        <v>158</v>
      </c>
      <c r="BB156" s="20" t="s">
        <v>82</v>
      </c>
      <c r="BC156" s="20" t="s">
        <v>159</v>
      </c>
      <c r="BD156" s="23">
        <v>32.200000000000003</v>
      </c>
      <c r="BE156" s="23">
        <v>18.7</v>
      </c>
      <c r="BF156" s="23">
        <v>51.9</v>
      </c>
      <c r="BG156" s="21" t="s">
        <v>158</v>
      </c>
      <c r="BH156" s="21"/>
      <c r="BI156" s="22">
        <v>32.200000000000003</v>
      </c>
      <c r="BJ156" s="22">
        <v>18.7</v>
      </c>
      <c r="BK156" s="22">
        <v>51.9</v>
      </c>
      <c r="BM156" s="23">
        <f t="shared" si="15"/>
        <v>13.500000000000004</v>
      </c>
      <c r="BN156" s="20">
        <f t="shared" si="16"/>
        <v>19.699999999999996</v>
      </c>
      <c r="BO156" s="20">
        <f t="shared" si="17"/>
        <v>3.4719664525503626</v>
      </c>
      <c r="BP156" s="20">
        <f t="shared" si="18"/>
        <v>2.9285235238605409</v>
      </c>
      <c r="BQ156" s="20">
        <f t="shared" si="19"/>
        <v>3.949318790171843</v>
      </c>
    </row>
    <row r="157" spans="1:69" s="20" customFormat="1" ht="21" customHeight="1" x14ac:dyDescent="0.35">
      <c r="A157" s="20">
        <v>84</v>
      </c>
      <c r="B157" s="20">
        <v>6</v>
      </c>
      <c r="C157" s="20" t="s">
        <v>749</v>
      </c>
      <c r="D157" s="20" t="str">
        <f t="shared" si="14"/>
        <v>Schwarcz et al (2009)</v>
      </c>
      <c r="E157" s="20" t="s">
        <v>750</v>
      </c>
      <c r="F157" s="20" t="s">
        <v>882</v>
      </c>
      <c r="G157" s="20">
        <v>2009</v>
      </c>
      <c r="H157" s="20" t="s">
        <v>965</v>
      </c>
      <c r="I157" s="20" t="s">
        <v>1303</v>
      </c>
      <c r="J157" s="20" t="s">
        <v>1271</v>
      </c>
      <c r="K157" s="20" t="s">
        <v>1272</v>
      </c>
      <c r="P157" s="20">
        <v>1</v>
      </c>
      <c r="AM157" s="26" t="e">
        <f>(#REF!/#REF!)/(#REF!/#REF!)</f>
        <v>#REF!</v>
      </c>
      <c r="AN157" s="26" t="e">
        <f>EXP((LN(AM157))-(1.96*(SQRT((1/#REF!)+(1/#REF!)-(1/#REF!)-(1/(#REF!))))))</f>
        <v>#REF!</v>
      </c>
      <c r="AO157" s="26" t="e">
        <f>EXP((LN(AM157))+(1.96*(SQRT((1/#REF!)+(1/(#REF!)-(1/#REF!)-(1/#REF!))))))</f>
        <v>#REF!</v>
      </c>
      <c r="BA157" s="20" t="s">
        <v>134</v>
      </c>
      <c r="BB157" s="22" t="s">
        <v>135</v>
      </c>
      <c r="BD157" s="23">
        <v>2.250029251170047</v>
      </c>
      <c r="BE157" s="23">
        <v>1.6008682276504107</v>
      </c>
      <c r="BF157" s="23">
        <v>2.9846923203810092</v>
      </c>
      <c r="BG157" s="21" t="s">
        <v>134</v>
      </c>
      <c r="BH157" s="21" t="s">
        <v>135</v>
      </c>
      <c r="BI157" s="28">
        <v>2.250029251170047</v>
      </c>
      <c r="BJ157" s="28">
        <v>1.6008682276504107</v>
      </c>
      <c r="BK157" s="28">
        <v>2.9846923203810092</v>
      </c>
      <c r="BM157" s="23">
        <f t="shared" si="15"/>
        <v>0.64916102351963634</v>
      </c>
      <c r="BN157" s="20">
        <f t="shared" si="16"/>
        <v>0.73466306921096214</v>
      </c>
      <c r="BO157" s="20">
        <f t="shared" si="17"/>
        <v>0.81094321665184366</v>
      </c>
      <c r="BP157" s="20">
        <f t="shared" si="18"/>
        <v>0.47054612435016002</v>
      </c>
      <c r="BQ157" s="20">
        <f t="shared" si="19"/>
        <v>1.0934966662827037</v>
      </c>
    </row>
    <row r="158" spans="1:69" s="20" customFormat="1" ht="21" customHeight="1" x14ac:dyDescent="0.35">
      <c r="A158" s="20">
        <v>92</v>
      </c>
      <c r="B158" s="20">
        <v>2</v>
      </c>
      <c r="C158" s="20" t="s">
        <v>320</v>
      </c>
      <c r="D158" s="20" t="str">
        <f t="shared" si="14"/>
        <v>van Laere et al (2009)</v>
      </c>
      <c r="E158" s="20" t="s">
        <v>321</v>
      </c>
      <c r="F158" s="20" t="s">
        <v>882</v>
      </c>
      <c r="G158" s="20">
        <v>2009</v>
      </c>
      <c r="H158" s="20" t="s">
        <v>978</v>
      </c>
      <c r="I158" s="20" t="s">
        <v>1304</v>
      </c>
      <c r="J158" s="20" t="s">
        <v>1271</v>
      </c>
      <c r="K158" s="20" t="s">
        <v>1272</v>
      </c>
      <c r="O158" s="20">
        <v>1</v>
      </c>
      <c r="AI158" s="20" t="s">
        <v>178</v>
      </c>
      <c r="AJ158" s="20">
        <v>2.1</v>
      </c>
      <c r="AK158" s="20">
        <v>1</v>
      </c>
      <c r="AL158" s="20">
        <v>4.5999999999999996</v>
      </c>
      <c r="BA158" s="20" t="s">
        <v>81</v>
      </c>
      <c r="BB158" s="20" t="s">
        <v>82</v>
      </c>
      <c r="BC158" s="20" t="s">
        <v>178</v>
      </c>
      <c r="BD158" s="23">
        <v>2.1</v>
      </c>
      <c r="BE158" s="23">
        <v>1</v>
      </c>
      <c r="BF158" s="23">
        <v>4.5999999999999996</v>
      </c>
      <c r="BG158" s="21" t="s">
        <v>84</v>
      </c>
      <c r="BH158" s="21" t="s">
        <v>1305</v>
      </c>
      <c r="BI158" s="25">
        <f>(1-0.5^(SQRT(BD158)))/(1-0.5^(SQRT(1/BD158)))</f>
        <v>1.6670240587123641</v>
      </c>
      <c r="BJ158" s="25">
        <f>(1-0.5^(SQRT(BE158)))/(1-0.5^(SQRT(1/BE158)))</f>
        <v>1</v>
      </c>
      <c r="BK158" s="25">
        <f>(1-0.5^(SQRT(BF158)))/(1-0.5^(SQRT(1/BF158)))</f>
        <v>2.8022687365030938</v>
      </c>
      <c r="BM158" s="23">
        <f t="shared" si="15"/>
        <v>0.66702405871236414</v>
      </c>
      <c r="BN158" s="20">
        <f t="shared" si="16"/>
        <v>1.1352446777907297</v>
      </c>
      <c r="BO158" s="20">
        <f t="shared" si="17"/>
        <v>0.511040036005462</v>
      </c>
      <c r="BP158" s="20">
        <f t="shared" si="18"/>
        <v>0</v>
      </c>
      <c r="BQ158" s="20">
        <f t="shared" si="19"/>
        <v>1.0304293521320951</v>
      </c>
    </row>
    <row r="159" spans="1:69" s="20" customFormat="1" ht="21" customHeight="1" x14ac:dyDescent="0.35">
      <c r="A159" s="20">
        <v>58</v>
      </c>
      <c r="B159" s="20">
        <v>1</v>
      </c>
      <c r="C159" s="20" t="s">
        <v>677</v>
      </c>
      <c r="D159" s="20" t="str">
        <f t="shared" si="14"/>
        <v>Miller-Archie et al (2022)</v>
      </c>
      <c r="E159" s="20" t="s">
        <v>678</v>
      </c>
      <c r="F159" s="20" t="s">
        <v>882</v>
      </c>
      <c r="G159" s="20">
        <v>2022</v>
      </c>
      <c r="H159" s="20" t="s">
        <v>1290</v>
      </c>
      <c r="I159" s="20" t="s">
        <v>1291</v>
      </c>
      <c r="J159" s="20" t="s">
        <v>1271</v>
      </c>
      <c r="K159" s="20" t="s">
        <v>1272</v>
      </c>
      <c r="Q159" s="20">
        <v>1</v>
      </c>
      <c r="AP159" s="20" t="s">
        <v>684</v>
      </c>
      <c r="AQ159" s="20">
        <v>0.51</v>
      </c>
      <c r="AR159" s="20">
        <v>0.04</v>
      </c>
      <c r="AS159" s="20">
        <v>62.13</v>
      </c>
      <c r="BA159" s="20" t="s">
        <v>84</v>
      </c>
      <c r="BB159" s="20" t="s">
        <v>82</v>
      </c>
      <c r="BC159" s="20" t="s">
        <v>684</v>
      </c>
      <c r="BD159" s="20">
        <v>0.51</v>
      </c>
      <c r="BE159" s="20">
        <v>0.04</v>
      </c>
      <c r="BF159" s="20">
        <v>62.13</v>
      </c>
      <c r="BG159" s="21" t="s">
        <v>84</v>
      </c>
      <c r="BH159" s="21" t="s">
        <v>82</v>
      </c>
      <c r="BI159" s="22">
        <v>0.51</v>
      </c>
      <c r="BJ159" s="22">
        <v>0.04</v>
      </c>
      <c r="BK159" s="22">
        <v>62.13</v>
      </c>
      <c r="BM159" s="23">
        <f t="shared" si="15"/>
        <v>0.47000000000000003</v>
      </c>
      <c r="BN159" s="20">
        <f t="shared" si="16"/>
        <v>61.620000000000005</v>
      </c>
      <c r="BO159" s="20">
        <f t="shared" si="17"/>
        <v>-0.67334455326376563</v>
      </c>
      <c r="BP159" s="20">
        <f t="shared" si="18"/>
        <v>-3.2188758248682006</v>
      </c>
      <c r="BQ159" s="20">
        <f t="shared" si="19"/>
        <v>4.1292289640756028</v>
      </c>
    </row>
    <row r="160" spans="1:69" s="20" customFormat="1" ht="21" customHeight="1" x14ac:dyDescent="0.35">
      <c r="A160" s="20">
        <v>58</v>
      </c>
      <c r="B160" s="20">
        <v>2</v>
      </c>
      <c r="C160" s="20" t="s">
        <v>677</v>
      </c>
      <c r="D160" s="20" t="str">
        <f t="shared" si="14"/>
        <v>Miller-Archie et al (2022)</v>
      </c>
      <c r="E160" s="20" t="s">
        <v>678</v>
      </c>
      <c r="F160" s="20" t="s">
        <v>882</v>
      </c>
      <c r="G160" s="20">
        <v>2022</v>
      </c>
      <c r="H160" s="20" t="s">
        <v>1290</v>
      </c>
      <c r="I160" s="20" t="s">
        <v>1292</v>
      </c>
      <c r="J160" s="20" t="s">
        <v>1271</v>
      </c>
      <c r="K160" s="20" t="s">
        <v>1272</v>
      </c>
      <c r="Q160" s="20">
        <v>1</v>
      </c>
      <c r="AP160" s="20" t="s">
        <v>684</v>
      </c>
      <c r="AQ160" s="20">
        <v>0.27</v>
      </c>
      <c r="AR160" s="20">
        <v>0.09</v>
      </c>
      <c r="AS160" s="20">
        <v>0.83</v>
      </c>
      <c r="BA160" s="20" t="s">
        <v>84</v>
      </c>
      <c r="BB160" s="20" t="s">
        <v>82</v>
      </c>
      <c r="BC160" s="20" t="s">
        <v>684</v>
      </c>
      <c r="BD160" s="20">
        <v>0.27</v>
      </c>
      <c r="BE160" s="20">
        <v>0.09</v>
      </c>
      <c r="BF160" s="20">
        <v>0.83</v>
      </c>
      <c r="BG160" s="21" t="s">
        <v>84</v>
      </c>
      <c r="BH160" s="21" t="s">
        <v>82</v>
      </c>
      <c r="BI160" s="22">
        <v>0.27</v>
      </c>
      <c r="BJ160" s="22">
        <v>0.09</v>
      </c>
      <c r="BK160" s="22">
        <v>0.83</v>
      </c>
      <c r="BM160" s="23">
        <f t="shared" si="15"/>
        <v>0.18000000000000002</v>
      </c>
      <c r="BN160" s="20">
        <f t="shared" si="16"/>
        <v>0.55999999999999994</v>
      </c>
      <c r="BO160" s="20">
        <f t="shared" si="17"/>
        <v>-1.3093333199837622</v>
      </c>
      <c r="BP160" s="20">
        <f t="shared" si="18"/>
        <v>-2.4079456086518722</v>
      </c>
      <c r="BQ160" s="20">
        <f t="shared" si="19"/>
        <v>-0.18632957819149348</v>
      </c>
    </row>
    <row r="161" spans="1:69" s="20" customFormat="1" ht="21" customHeight="1" x14ac:dyDescent="0.35">
      <c r="A161" s="20">
        <v>111</v>
      </c>
      <c r="B161" s="20">
        <v>30</v>
      </c>
      <c r="C161" s="20" t="s">
        <v>583</v>
      </c>
      <c r="D161" s="20" t="str">
        <f t="shared" si="14"/>
        <v>Fine et al (2023)</v>
      </c>
      <c r="E161" s="20" t="s">
        <v>1251</v>
      </c>
      <c r="F161" s="20" t="s">
        <v>882</v>
      </c>
      <c r="G161" s="20">
        <v>2023</v>
      </c>
      <c r="I161" s="20" t="s">
        <v>1306</v>
      </c>
      <c r="J161" s="20" t="s">
        <v>1271</v>
      </c>
      <c r="K161" s="20" t="s">
        <v>1272</v>
      </c>
      <c r="Q161" s="20">
        <v>1</v>
      </c>
      <c r="AP161" s="20" t="s">
        <v>1253</v>
      </c>
      <c r="AQ161" s="20">
        <v>8.1999999999999993</v>
      </c>
      <c r="AR161" s="20">
        <v>5.7</v>
      </c>
      <c r="AS161" s="20">
        <v>11.9</v>
      </c>
      <c r="BA161" s="20" t="s">
        <v>84</v>
      </c>
      <c r="BB161" s="20" t="s">
        <v>82</v>
      </c>
      <c r="BC161" s="20" t="s">
        <v>1253</v>
      </c>
      <c r="BD161" s="20">
        <v>8.1999999999999993</v>
      </c>
      <c r="BE161" s="20">
        <v>5.7</v>
      </c>
      <c r="BF161" s="20">
        <v>11.9</v>
      </c>
      <c r="BG161" s="21" t="s">
        <v>84</v>
      </c>
      <c r="BH161" s="21" t="s">
        <v>82</v>
      </c>
      <c r="BI161" s="22">
        <v>8.1999999999999993</v>
      </c>
      <c r="BJ161" s="22">
        <v>5.7</v>
      </c>
      <c r="BK161" s="22">
        <v>11.9</v>
      </c>
      <c r="BM161" s="23">
        <f t="shared" si="15"/>
        <v>2.4999999999999991</v>
      </c>
      <c r="BN161" s="20">
        <f t="shared" si="16"/>
        <v>3.7000000000000011</v>
      </c>
      <c r="BO161" s="20">
        <f t="shared" si="17"/>
        <v>2.1041341542702074</v>
      </c>
      <c r="BP161" s="20">
        <f t="shared" si="18"/>
        <v>1.7404661748405046</v>
      </c>
      <c r="BQ161" s="20">
        <f t="shared" si="19"/>
        <v>2.4765384001174837</v>
      </c>
    </row>
    <row r="162" spans="1:69" s="20" customFormat="1" ht="21" customHeight="1" x14ac:dyDescent="0.35">
      <c r="A162" s="20">
        <v>111</v>
      </c>
      <c r="B162" s="20">
        <v>31</v>
      </c>
      <c r="C162" s="20" t="s">
        <v>583</v>
      </c>
      <c r="D162" s="20" t="str">
        <f t="shared" si="14"/>
        <v>Fine et al (2023)</v>
      </c>
      <c r="E162" s="20" t="s">
        <v>1251</v>
      </c>
      <c r="F162" s="20" t="s">
        <v>882</v>
      </c>
      <c r="G162" s="20">
        <v>2023</v>
      </c>
      <c r="I162" s="20" t="s">
        <v>1307</v>
      </c>
      <c r="J162" s="20" t="s">
        <v>1271</v>
      </c>
      <c r="K162" s="20" t="s">
        <v>1272</v>
      </c>
      <c r="Q162" s="20">
        <v>1</v>
      </c>
      <c r="AP162" s="20" t="s">
        <v>1253</v>
      </c>
      <c r="AQ162" s="20">
        <v>9.8000000000000007</v>
      </c>
      <c r="AR162" s="20">
        <v>7.5</v>
      </c>
      <c r="AS162" s="20">
        <v>12.6</v>
      </c>
      <c r="BA162" s="20" t="s">
        <v>84</v>
      </c>
      <c r="BB162" s="20" t="s">
        <v>82</v>
      </c>
      <c r="BC162" s="20" t="s">
        <v>1253</v>
      </c>
      <c r="BD162" s="20">
        <v>9.8000000000000007</v>
      </c>
      <c r="BE162" s="20">
        <v>7.5</v>
      </c>
      <c r="BF162" s="20">
        <v>12.6</v>
      </c>
      <c r="BG162" s="21" t="s">
        <v>84</v>
      </c>
      <c r="BH162" s="21" t="s">
        <v>82</v>
      </c>
      <c r="BI162" s="22">
        <v>9.8000000000000007</v>
      </c>
      <c r="BJ162" s="22">
        <v>7.5</v>
      </c>
      <c r="BK162" s="22">
        <v>12.6</v>
      </c>
      <c r="BM162" s="23">
        <f t="shared" si="15"/>
        <v>2.3000000000000007</v>
      </c>
      <c r="BN162" s="20">
        <f t="shared" si="16"/>
        <v>2.7999999999999989</v>
      </c>
      <c r="BO162" s="20">
        <f t="shared" si="17"/>
        <v>2.2823823856765264</v>
      </c>
      <c r="BP162" s="20">
        <f t="shared" si="18"/>
        <v>2.0149030205422647</v>
      </c>
      <c r="BQ162" s="20">
        <f t="shared" si="19"/>
        <v>2.5336968139574321</v>
      </c>
    </row>
    <row r="163" spans="1:69" s="20" customFormat="1" ht="21" customHeight="1" x14ac:dyDescent="0.35">
      <c r="A163" s="20">
        <v>111</v>
      </c>
      <c r="B163" s="20">
        <v>32</v>
      </c>
      <c r="C163" s="20" t="s">
        <v>583</v>
      </c>
      <c r="D163" s="20" t="str">
        <f t="shared" si="14"/>
        <v>Fine et al (2023)</v>
      </c>
      <c r="E163" s="20" t="s">
        <v>1251</v>
      </c>
      <c r="F163" s="20" t="s">
        <v>882</v>
      </c>
      <c r="G163" s="20">
        <v>2023</v>
      </c>
      <c r="I163" s="20" t="s">
        <v>1308</v>
      </c>
      <c r="J163" s="20" t="s">
        <v>1271</v>
      </c>
      <c r="K163" s="20" t="s">
        <v>1272</v>
      </c>
      <c r="Q163" s="20">
        <v>1</v>
      </c>
      <c r="AP163" s="20" t="s">
        <v>1253</v>
      </c>
      <c r="AQ163" s="20">
        <v>4.3</v>
      </c>
      <c r="AR163" s="20">
        <v>2.2000000000000002</v>
      </c>
      <c r="AS163" s="20">
        <v>8.6</v>
      </c>
      <c r="BA163" s="20" t="s">
        <v>84</v>
      </c>
      <c r="BB163" s="20" t="s">
        <v>82</v>
      </c>
      <c r="BC163" s="20" t="s">
        <v>1253</v>
      </c>
      <c r="BD163" s="20">
        <v>4.3</v>
      </c>
      <c r="BE163" s="20">
        <v>2.2000000000000002</v>
      </c>
      <c r="BF163" s="20">
        <v>8.6</v>
      </c>
      <c r="BG163" s="21" t="s">
        <v>84</v>
      </c>
      <c r="BH163" s="21" t="s">
        <v>82</v>
      </c>
      <c r="BI163" s="22">
        <v>4.3</v>
      </c>
      <c r="BJ163" s="22">
        <v>2.2000000000000002</v>
      </c>
      <c r="BK163" s="22">
        <v>8.6</v>
      </c>
      <c r="BM163" s="23">
        <f t="shared" si="15"/>
        <v>2.0999999999999996</v>
      </c>
      <c r="BN163" s="20">
        <f t="shared" si="16"/>
        <v>4.3</v>
      </c>
      <c r="BO163" s="20">
        <f t="shared" si="17"/>
        <v>1.4586150226995167</v>
      </c>
      <c r="BP163" s="20">
        <f t="shared" si="18"/>
        <v>0.78845736036427028</v>
      </c>
      <c r="BQ163" s="20">
        <f t="shared" si="19"/>
        <v>2.1517622032594619</v>
      </c>
    </row>
    <row r="164" spans="1:69" s="20" customFormat="1" ht="21" customHeight="1" x14ac:dyDescent="0.35">
      <c r="A164" s="20">
        <v>111</v>
      </c>
      <c r="B164" s="20">
        <v>33</v>
      </c>
      <c r="C164" s="20" t="s">
        <v>583</v>
      </c>
      <c r="D164" s="20" t="str">
        <f t="shared" si="14"/>
        <v>Fine et al (2023)</v>
      </c>
      <c r="E164" s="20" t="s">
        <v>1251</v>
      </c>
      <c r="F164" s="20" t="s">
        <v>882</v>
      </c>
      <c r="G164" s="20">
        <v>2023</v>
      </c>
      <c r="I164" s="20" t="s">
        <v>1309</v>
      </c>
      <c r="J164" s="20" t="s">
        <v>1271</v>
      </c>
      <c r="K164" s="20" t="s">
        <v>1272</v>
      </c>
      <c r="Q164" s="20">
        <v>1</v>
      </c>
      <c r="AP164" s="20" t="s">
        <v>1253</v>
      </c>
      <c r="AQ164" s="20">
        <v>5</v>
      </c>
      <c r="AR164" s="20">
        <v>3.9</v>
      </c>
      <c r="AS164" s="20">
        <v>6.3</v>
      </c>
      <c r="BA164" s="20" t="s">
        <v>84</v>
      </c>
      <c r="BB164" s="20" t="s">
        <v>82</v>
      </c>
      <c r="BC164" s="20" t="s">
        <v>1253</v>
      </c>
      <c r="BD164" s="20">
        <v>5</v>
      </c>
      <c r="BE164" s="20">
        <v>3.9</v>
      </c>
      <c r="BF164" s="20">
        <v>6.3</v>
      </c>
      <c r="BG164" s="21" t="s">
        <v>84</v>
      </c>
      <c r="BH164" s="21" t="s">
        <v>82</v>
      </c>
      <c r="BI164" s="22">
        <v>5</v>
      </c>
      <c r="BJ164" s="22">
        <v>3.9</v>
      </c>
      <c r="BK164" s="22">
        <v>6.3</v>
      </c>
      <c r="BM164" s="23">
        <f t="shared" si="15"/>
        <v>1.1000000000000001</v>
      </c>
      <c r="BN164" s="20">
        <f t="shared" si="16"/>
        <v>1.2999999999999998</v>
      </c>
      <c r="BO164" s="20">
        <f t="shared" si="17"/>
        <v>1.6094379124341003</v>
      </c>
      <c r="BP164" s="20">
        <f t="shared" si="18"/>
        <v>1.3609765531356006</v>
      </c>
      <c r="BQ164" s="20">
        <f t="shared" si="19"/>
        <v>1.8405496333974869</v>
      </c>
    </row>
    <row r="165" spans="1:69" s="20" customFormat="1" ht="21" customHeight="1" x14ac:dyDescent="0.35">
      <c r="A165" s="20">
        <v>111</v>
      </c>
      <c r="B165" s="20">
        <v>34</v>
      </c>
      <c r="C165" s="20" t="s">
        <v>583</v>
      </c>
      <c r="D165" s="20" t="str">
        <f t="shared" si="14"/>
        <v>Fine et al (2023)</v>
      </c>
      <c r="E165" s="20" t="s">
        <v>1251</v>
      </c>
      <c r="F165" s="20" t="s">
        <v>882</v>
      </c>
      <c r="G165" s="20">
        <v>2023</v>
      </c>
      <c r="I165" s="20" t="s">
        <v>1310</v>
      </c>
      <c r="J165" s="20" t="s">
        <v>1271</v>
      </c>
      <c r="K165" s="20" t="s">
        <v>1272</v>
      </c>
      <c r="Q165" s="20">
        <v>1</v>
      </c>
      <c r="AP165" s="20" t="s">
        <v>1253</v>
      </c>
      <c r="AQ165" s="20">
        <v>4.4000000000000004</v>
      </c>
      <c r="AR165" s="20">
        <v>3.8</v>
      </c>
      <c r="AS165" s="20">
        <v>5.0999999999999996</v>
      </c>
      <c r="BA165" s="20" t="s">
        <v>84</v>
      </c>
      <c r="BB165" s="20" t="s">
        <v>82</v>
      </c>
      <c r="BC165" s="20" t="s">
        <v>1253</v>
      </c>
      <c r="BD165" s="20">
        <v>4.4000000000000004</v>
      </c>
      <c r="BE165" s="20">
        <v>3.8</v>
      </c>
      <c r="BF165" s="20">
        <v>5.0999999999999996</v>
      </c>
      <c r="BG165" s="21" t="s">
        <v>84</v>
      </c>
      <c r="BH165" s="21" t="s">
        <v>82</v>
      </c>
      <c r="BI165" s="22">
        <v>4.4000000000000004</v>
      </c>
      <c r="BJ165" s="22">
        <v>3.8</v>
      </c>
      <c r="BK165" s="22">
        <v>5.0999999999999996</v>
      </c>
      <c r="BM165" s="23">
        <f t="shared" si="15"/>
        <v>0.60000000000000053</v>
      </c>
      <c r="BN165" s="20">
        <f t="shared" si="16"/>
        <v>0.69999999999999929</v>
      </c>
      <c r="BO165" s="20">
        <f t="shared" si="17"/>
        <v>1.4816045409242156</v>
      </c>
      <c r="BP165" s="20">
        <f t="shared" si="18"/>
        <v>1.33500106673234</v>
      </c>
      <c r="BQ165" s="20">
        <f t="shared" si="19"/>
        <v>1.62924053973028</v>
      </c>
    </row>
    <row r="166" spans="1:69" s="20" customFormat="1" ht="21" customHeight="1" x14ac:dyDescent="0.35">
      <c r="A166" s="20">
        <v>11</v>
      </c>
      <c r="B166" s="20">
        <v>15</v>
      </c>
      <c r="C166" s="20" t="s">
        <v>201</v>
      </c>
      <c r="D166" s="20" t="str">
        <f t="shared" si="14"/>
        <v>Beijer et al (2011)</v>
      </c>
      <c r="E166" s="20" t="s">
        <v>202</v>
      </c>
      <c r="F166" s="20" t="s">
        <v>882</v>
      </c>
      <c r="G166" s="20">
        <v>2011</v>
      </c>
      <c r="H166" s="20" t="s">
        <v>1013</v>
      </c>
      <c r="I166" s="20" t="s">
        <v>1311</v>
      </c>
      <c r="K166" s="20" t="s">
        <v>1272</v>
      </c>
      <c r="Q166" s="20">
        <v>1</v>
      </c>
      <c r="AP166" s="20" t="s">
        <v>159</v>
      </c>
      <c r="AQ166" s="20">
        <v>4.5</v>
      </c>
      <c r="AR166" s="20">
        <v>0.9</v>
      </c>
      <c r="AS166" s="20">
        <v>13.1</v>
      </c>
      <c r="BA166" s="20" t="s">
        <v>84</v>
      </c>
      <c r="BB166" s="20" t="s">
        <v>82</v>
      </c>
      <c r="BC166" s="20" t="s">
        <v>159</v>
      </c>
      <c r="BD166" s="20">
        <v>4.5</v>
      </c>
      <c r="BE166" s="20">
        <v>0.9</v>
      </c>
      <c r="BF166" s="20">
        <v>13.1</v>
      </c>
      <c r="BG166" s="21" t="s">
        <v>84</v>
      </c>
      <c r="BH166" s="21" t="s">
        <v>82</v>
      </c>
      <c r="BI166" s="22">
        <v>4.5</v>
      </c>
      <c r="BJ166" s="22">
        <v>0.9</v>
      </c>
      <c r="BK166" s="22">
        <v>13.1</v>
      </c>
      <c r="BM166" s="23">
        <f t="shared" si="15"/>
        <v>3.6</v>
      </c>
      <c r="BN166" s="20">
        <f t="shared" si="16"/>
        <v>8.6</v>
      </c>
      <c r="BO166" s="20">
        <f t="shared" si="17"/>
        <v>1.5040773967762742</v>
      </c>
      <c r="BP166" s="20">
        <f t="shared" si="18"/>
        <v>-0.10536051565782628</v>
      </c>
      <c r="BQ166" s="20">
        <f t="shared" si="19"/>
        <v>2.5726122302071057</v>
      </c>
    </row>
    <row r="167" spans="1:69" s="20" customFormat="1" ht="21" customHeight="1" x14ac:dyDescent="0.35">
      <c r="A167" s="20">
        <v>11</v>
      </c>
      <c r="B167" s="20">
        <v>16</v>
      </c>
      <c r="C167" s="20" t="s">
        <v>201</v>
      </c>
      <c r="D167" s="20" t="str">
        <f t="shared" si="14"/>
        <v>Beijer et al (2011)</v>
      </c>
      <c r="E167" s="20" t="s">
        <v>202</v>
      </c>
      <c r="F167" s="20" t="s">
        <v>882</v>
      </c>
      <c r="G167" s="20">
        <v>2011</v>
      </c>
      <c r="H167" s="20" t="s">
        <v>1013</v>
      </c>
      <c r="I167" s="20" t="s">
        <v>1312</v>
      </c>
      <c r="K167" s="20" t="s">
        <v>1272</v>
      </c>
      <c r="Q167" s="20">
        <v>1</v>
      </c>
      <c r="AP167" s="20" t="s">
        <v>159</v>
      </c>
      <c r="AQ167" s="20">
        <v>6.3</v>
      </c>
      <c r="AR167" s="20">
        <v>4.3</v>
      </c>
      <c r="AS167" s="20">
        <v>9</v>
      </c>
      <c r="BA167" s="20" t="s">
        <v>84</v>
      </c>
      <c r="BB167" s="20" t="s">
        <v>82</v>
      </c>
      <c r="BC167" s="20" t="s">
        <v>159</v>
      </c>
      <c r="BD167" s="20">
        <v>6.3</v>
      </c>
      <c r="BE167" s="20">
        <v>4.3</v>
      </c>
      <c r="BF167" s="20">
        <v>9</v>
      </c>
      <c r="BG167" s="21" t="s">
        <v>84</v>
      </c>
      <c r="BH167" s="21" t="s">
        <v>82</v>
      </c>
      <c r="BI167" s="22">
        <v>6.3</v>
      </c>
      <c r="BJ167" s="22">
        <v>4.3</v>
      </c>
      <c r="BK167" s="22">
        <v>9</v>
      </c>
      <c r="BM167" s="23">
        <f t="shared" si="15"/>
        <v>2</v>
      </c>
      <c r="BN167" s="20">
        <f t="shared" si="16"/>
        <v>2.7</v>
      </c>
      <c r="BO167" s="20">
        <f t="shared" si="17"/>
        <v>1.8405496333974869</v>
      </c>
      <c r="BP167" s="20">
        <f t="shared" si="18"/>
        <v>1.4586150226995167</v>
      </c>
      <c r="BQ167" s="20">
        <f t="shared" si="19"/>
        <v>2.1972245773362196</v>
      </c>
    </row>
    <row r="168" spans="1:69" s="20" customFormat="1" ht="21" customHeight="1" x14ac:dyDescent="0.35">
      <c r="A168" s="20">
        <v>40</v>
      </c>
      <c r="B168" s="20">
        <v>21</v>
      </c>
      <c r="C168" s="20" t="s">
        <v>914</v>
      </c>
      <c r="D168" s="20" t="str">
        <f t="shared" si="14"/>
        <v>Hwang, S. W. et al (2009)</v>
      </c>
      <c r="E168" s="20" t="s">
        <v>389</v>
      </c>
      <c r="F168" s="20" t="s">
        <v>882</v>
      </c>
      <c r="G168" s="20">
        <v>2009</v>
      </c>
      <c r="H168" s="20" t="s">
        <v>1027</v>
      </c>
      <c r="I168" s="20" t="s">
        <v>1313</v>
      </c>
      <c r="K168" s="20" t="s">
        <v>1272</v>
      </c>
      <c r="T168" s="20">
        <v>1</v>
      </c>
      <c r="AK168" s="27"/>
      <c r="AW168" s="20" t="s">
        <v>159</v>
      </c>
      <c r="AX168" s="20">
        <v>2.92</v>
      </c>
      <c r="AY168" s="20">
        <v>2.11</v>
      </c>
      <c r="AZ168" s="20">
        <v>4.04</v>
      </c>
      <c r="BA168" s="20" t="s">
        <v>158</v>
      </c>
      <c r="BB168" s="20" t="s">
        <v>82</v>
      </c>
      <c r="BC168" s="20" t="s">
        <v>159</v>
      </c>
      <c r="BD168" s="20">
        <v>2.92</v>
      </c>
      <c r="BE168" s="20">
        <v>2.11</v>
      </c>
      <c r="BF168" s="20">
        <v>4.04</v>
      </c>
      <c r="BG168" s="21" t="s">
        <v>158</v>
      </c>
      <c r="BH168" s="21"/>
      <c r="BI168" s="22">
        <v>2.92</v>
      </c>
      <c r="BJ168" s="22">
        <v>2.11</v>
      </c>
      <c r="BK168" s="22">
        <v>4.04</v>
      </c>
      <c r="BL168" s="20">
        <v>4.04</v>
      </c>
      <c r="BM168" s="23">
        <f t="shared" si="15"/>
        <v>0.81</v>
      </c>
      <c r="BN168" s="20">
        <f t="shared" si="16"/>
        <v>1.1200000000000001</v>
      </c>
      <c r="BO168" s="20">
        <f t="shared" si="17"/>
        <v>1.0715836162801904</v>
      </c>
      <c r="BP168" s="20">
        <f t="shared" si="18"/>
        <v>0.74668794748797507</v>
      </c>
      <c r="BQ168" s="20">
        <f t="shared" si="19"/>
        <v>1.3962446919730587</v>
      </c>
    </row>
    <row r="169" spans="1:69" s="20" customFormat="1" ht="21" customHeight="1" x14ac:dyDescent="0.35">
      <c r="A169" s="20">
        <v>40</v>
      </c>
      <c r="B169" s="20">
        <v>22</v>
      </c>
      <c r="C169" s="20" t="s">
        <v>914</v>
      </c>
      <c r="D169" s="20" t="str">
        <f t="shared" ref="D169:D200" si="20">CONCATENATE(C169," ","(",G169,")")</f>
        <v>Hwang, S. W. et al (2009)</v>
      </c>
      <c r="E169" s="20" t="s">
        <v>389</v>
      </c>
      <c r="F169" s="20" t="s">
        <v>882</v>
      </c>
      <c r="G169" s="20">
        <v>2009</v>
      </c>
      <c r="H169" s="20" t="s">
        <v>1027</v>
      </c>
      <c r="I169" s="20" t="s">
        <v>1314</v>
      </c>
      <c r="K169" s="20" t="s">
        <v>1272</v>
      </c>
      <c r="T169" s="20">
        <v>1</v>
      </c>
      <c r="AK169" s="27"/>
      <c r="AW169" s="20" t="s">
        <v>159</v>
      </c>
      <c r="AX169" s="20">
        <v>3.07</v>
      </c>
      <c r="AY169" s="20">
        <v>2.58</v>
      </c>
      <c r="AZ169" s="20">
        <v>3.65</v>
      </c>
      <c r="BA169" s="20" t="s">
        <v>158</v>
      </c>
      <c r="BB169" s="20" t="s">
        <v>82</v>
      </c>
      <c r="BC169" s="20" t="s">
        <v>159</v>
      </c>
      <c r="BD169" s="20">
        <v>3.07</v>
      </c>
      <c r="BE169" s="20">
        <v>2.58</v>
      </c>
      <c r="BF169" s="20">
        <v>3.65</v>
      </c>
      <c r="BG169" s="21" t="s">
        <v>158</v>
      </c>
      <c r="BH169" s="21"/>
      <c r="BI169" s="22">
        <v>3.07</v>
      </c>
      <c r="BJ169" s="22">
        <v>2.58</v>
      </c>
      <c r="BK169" s="22">
        <v>3.65</v>
      </c>
      <c r="BM169" s="23">
        <f t="shared" ref="BM169:BM200" si="21">BI169-BJ169</f>
        <v>0.48999999999999977</v>
      </c>
      <c r="BN169" s="20">
        <f t="shared" ref="BN169:BN200" si="22">BK169-BI169</f>
        <v>0.58000000000000007</v>
      </c>
      <c r="BO169" s="20">
        <f t="shared" ref="BO169:BO200" si="23">LN(BI169)</f>
        <v>1.1216775615991057</v>
      </c>
      <c r="BP169" s="20">
        <f t="shared" ref="BP169:BP200" si="24">LN(BJ169)</f>
        <v>0.94778939893352609</v>
      </c>
      <c r="BQ169" s="20">
        <f t="shared" ref="BQ169:BQ200" si="25">LN(BK169)</f>
        <v>1.2947271675944001</v>
      </c>
    </row>
    <row r="170" spans="1:69" s="20" customFormat="1" ht="21" customHeight="1" x14ac:dyDescent="0.35">
      <c r="A170" s="20">
        <v>87</v>
      </c>
      <c r="B170" s="20">
        <v>8</v>
      </c>
      <c r="C170" s="20" t="s">
        <v>1048</v>
      </c>
      <c r="D170" s="20" t="str">
        <f t="shared" si="20"/>
        <v>Slockers et al (2018)</v>
      </c>
      <c r="E170" s="20" t="s">
        <v>1049</v>
      </c>
      <c r="F170" s="20" t="s">
        <v>882</v>
      </c>
      <c r="G170" s="20">
        <v>2018</v>
      </c>
      <c r="H170" s="20" t="s">
        <v>1062</v>
      </c>
      <c r="I170" s="20" t="s">
        <v>1317</v>
      </c>
      <c r="K170" s="20" t="s">
        <v>1272</v>
      </c>
      <c r="T170" s="20">
        <v>1</v>
      </c>
      <c r="AW170" s="20" t="s">
        <v>178</v>
      </c>
      <c r="AX170" s="20">
        <v>6.6</v>
      </c>
      <c r="AY170" s="20">
        <v>4</v>
      </c>
      <c r="AZ170" s="20">
        <v>10.4</v>
      </c>
      <c r="BA170" s="20" t="s">
        <v>158</v>
      </c>
      <c r="BB170" s="20" t="s">
        <v>82</v>
      </c>
      <c r="BC170" s="20" t="s">
        <v>178</v>
      </c>
      <c r="BD170" s="23">
        <v>6.6</v>
      </c>
      <c r="BE170" s="23">
        <v>4</v>
      </c>
      <c r="BF170" s="23">
        <v>10.4</v>
      </c>
      <c r="BG170" s="21" t="s">
        <v>158</v>
      </c>
      <c r="BH170" s="21"/>
      <c r="BI170" s="22">
        <v>6.6</v>
      </c>
      <c r="BJ170" s="22">
        <v>4</v>
      </c>
      <c r="BK170" s="22">
        <v>10.4</v>
      </c>
      <c r="BM170" s="23">
        <f t="shared" si="21"/>
        <v>2.5999999999999996</v>
      </c>
      <c r="BN170" s="20">
        <f t="shared" si="22"/>
        <v>3.8000000000000007</v>
      </c>
      <c r="BO170" s="20">
        <f t="shared" si="23"/>
        <v>1.8870696490323797</v>
      </c>
      <c r="BP170" s="20">
        <f t="shared" si="24"/>
        <v>1.3862943611198906</v>
      </c>
      <c r="BQ170" s="20">
        <f t="shared" si="25"/>
        <v>2.341805806147327</v>
      </c>
    </row>
    <row r="171" spans="1:69" s="20" customFormat="1" ht="21" customHeight="1" x14ac:dyDescent="0.35">
      <c r="A171" s="20">
        <v>89</v>
      </c>
      <c r="B171" s="20">
        <v>5</v>
      </c>
      <c r="C171" s="20" t="s">
        <v>1244</v>
      </c>
      <c r="D171" s="20" t="str">
        <f t="shared" si="20"/>
        <v>Stenius-Ayoade (2017)</v>
      </c>
      <c r="E171" s="20" t="s">
        <v>182</v>
      </c>
      <c r="F171" s="20" t="s">
        <v>882</v>
      </c>
      <c r="G171" s="20">
        <v>2017</v>
      </c>
      <c r="H171" s="20" t="s">
        <v>1248</v>
      </c>
      <c r="I171" s="20" t="s">
        <v>1318</v>
      </c>
      <c r="K171" s="20" t="s">
        <v>1272</v>
      </c>
      <c r="O171" s="20">
        <v>1</v>
      </c>
      <c r="AI171" s="31" t="s">
        <v>1249</v>
      </c>
      <c r="AJ171" s="20">
        <v>8.2200000000000006</v>
      </c>
      <c r="AK171" s="20">
        <v>4.1100000000000003</v>
      </c>
      <c r="AL171" s="20">
        <v>16.43</v>
      </c>
      <c r="BA171" s="20" t="s">
        <v>81</v>
      </c>
      <c r="BB171" s="20" t="s">
        <v>82</v>
      </c>
      <c r="BC171" s="31" t="s">
        <v>1249</v>
      </c>
      <c r="BD171" s="23">
        <v>8.2200000000000006</v>
      </c>
      <c r="BE171" s="23">
        <v>4.1100000000000003</v>
      </c>
      <c r="BF171" s="23">
        <v>16.43</v>
      </c>
      <c r="BG171" s="21" t="s">
        <v>84</v>
      </c>
      <c r="BH171" s="21" t="s">
        <v>1319</v>
      </c>
      <c r="BI171" s="25">
        <f t="shared" ref="BI171:BK172" si="26">(1-0.5^(SQRT(BD171)))/(1-0.5^(SQRT(1/BD171)))</f>
        <v>4.0181750592498995</v>
      </c>
      <c r="BJ171" s="25">
        <f t="shared" si="26"/>
        <v>2.6061144760796799</v>
      </c>
      <c r="BK171" s="25">
        <f t="shared" si="26"/>
        <v>5.9788730131578998</v>
      </c>
      <c r="BM171" s="23">
        <f t="shared" si="21"/>
        <v>1.4120605831702195</v>
      </c>
      <c r="BN171" s="20">
        <f t="shared" si="22"/>
        <v>1.9606979539080003</v>
      </c>
      <c r="BO171" s="20">
        <f t="shared" si="23"/>
        <v>1.3908278341967382</v>
      </c>
      <c r="BP171" s="20">
        <f t="shared" si="24"/>
        <v>0.95786040562721486</v>
      </c>
      <c r="BQ171" s="20">
        <f t="shared" si="25"/>
        <v>1.7882320908637039</v>
      </c>
    </row>
    <row r="172" spans="1:69" s="20" customFormat="1" ht="21" customHeight="1" x14ac:dyDescent="0.35">
      <c r="A172" s="20">
        <v>81</v>
      </c>
      <c r="B172" s="20">
        <v>9</v>
      </c>
      <c r="C172" s="20" t="s">
        <v>730</v>
      </c>
      <c r="D172" s="20" t="str">
        <f t="shared" si="20"/>
        <v>Schinka et al (2018)</v>
      </c>
      <c r="E172" s="20" t="s">
        <v>731</v>
      </c>
      <c r="F172" s="20" t="s">
        <v>882</v>
      </c>
      <c r="G172" s="20">
        <v>2018</v>
      </c>
      <c r="H172" s="20" t="s">
        <v>1045</v>
      </c>
      <c r="I172" s="20" t="s">
        <v>1315</v>
      </c>
      <c r="K172" s="20" t="s">
        <v>1272</v>
      </c>
      <c r="O172" s="20">
        <v>1</v>
      </c>
      <c r="AI172" s="20" t="s">
        <v>178</v>
      </c>
      <c r="AJ172" s="20">
        <v>3.7</v>
      </c>
      <c r="AK172" s="20">
        <v>3.2</v>
      </c>
      <c r="AL172" s="20">
        <v>4.3</v>
      </c>
      <c r="AM172" s="26"/>
      <c r="AN172" s="26"/>
      <c r="AO172" s="26"/>
      <c r="BA172" s="20" t="s">
        <v>81</v>
      </c>
      <c r="BB172" s="20" t="s">
        <v>82</v>
      </c>
      <c r="BC172" s="20" t="s">
        <v>178</v>
      </c>
      <c r="BD172" s="23">
        <v>3.7</v>
      </c>
      <c r="BE172" s="23">
        <v>3.2</v>
      </c>
      <c r="BF172" s="23">
        <v>4.3</v>
      </c>
      <c r="BG172" s="21" t="s">
        <v>84</v>
      </c>
      <c r="BH172" s="21" t="s">
        <v>1316</v>
      </c>
      <c r="BI172" s="25">
        <f t="shared" si="26"/>
        <v>2.4338104386008772</v>
      </c>
      <c r="BJ172" s="25">
        <f t="shared" si="26"/>
        <v>2.2120787521069589</v>
      </c>
      <c r="BK172" s="25">
        <f t="shared" si="26"/>
        <v>2.6833663145375373</v>
      </c>
      <c r="BM172" s="23">
        <f t="shared" si="21"/>
        <v>0.22173168649391828</v>
      </c>
      <c r="BN172" s="20">
        <f t="shared" si="22"/>
        <v>0.24955587593666007</v>
      </c>
      <c r="BO172" s="20">
        <f t="shared" si="23"/>
        <v>0.88945811092479121</v>
      </c>
      <c r="BP172" s="20">
        <f t="shared" si="24"/>
        <v>0.7939326852446803</v>
      </c>
      <c r="BQ172" s="20">
        <f t="shared" si="25"/>
        <v>0.98707209381882843</v>
      </c>
    </row>
    <row r="173" spans="1:69" s="20" customFormat="1" ht="21" customHeight="1" x14ac:dyDescent="0.35">
      <c r="A173" s="20">
        <v>100</v>
      </c>
      <c r="B173" s="20">
        <v>7</v>
      </c>
      <c r="C173" s="20" t="s">
        <v>112</v>
      </c>
      <c r="D173" s="20" t="str">
        <f t="shared" si="20"/>
        <v>Zagozdzon (2016)</v>
      </c>
      <c r="E173" s="20" t="s">
        <v>114</v>
      </c>
      <c r="F173" s="20" t="s">
        <v>882</v>
      </c>
      <c r="G173" s="20">
        <v>2016</v>
      </c>
      <c r="H173" s="20" t="s">
        <v>1069</v>
      </c>
      <c r="I173" s="20" t="s">
        <v>1320</v>
      </c>
      <c r="K173" s="20" t="s">
        <v>1272</v>
      </c>
      <c r="P173" s="20">
        <v>1</v>
      </c>
      <c r="AM173" s="26" t="e">
        <f>(#REF!/#REF!)/(#REF!/#REF!)</f>
        <v>#REF!</v>
      </c>
      <c r="AN173" s="26" t="e">
        <f>EXP((LN(AM173))-(1.96*(SQRT((1/#REF!)+(1/#REF!)-(1/#REF!)-(1/(#REF!))))))</f>
        <v>#REF!</v>
      </c>
      <c r="AO173" s="26" t="e">
        <f>EXP((LN(AM173))+(1.96*(SQRT((1/#REF!)+(1/(#REF!)-(1/#REF!)-(1/#REF!))))))</f>
        <v>#REF!</v>
      </c>
      <c r="BA173" s="20" t="s">
        <v>134</v>
      </c>
      <c r="BB173" s="20" t="s">
        <v>135</v>
      </c>
      <c r="BD173" s="23">
        <v>0.83677551903114189</v>
      </c>
      <c r="BE173" s="23">
        <v>0.11632758771286524</v>
      </c>
      <c r="BF173" s="23">
        <v>5.8621926117277523</v>
      </c>
      <c r="BG173" s="21" t="s">
        <v>134</v>
      </c>
      <c r="BH173" s="21" t="s">
        <v>135</v>
      </c>
      <c r="BI173" s="28">
        <v>0.83677551903114189</v>
      </c>
      <c r="BJ173" s="28">
        <v>0.11632758771286524</v>
      </c>
      <c r="BK173" s="28">
        <v>5.8621926117277523</v>
      </c>
      <c r="BM173" s="23">
        <f t="shared" si="21"/>
        <v>0.72044793131827667</v>
      </c>
      <c r="BN173" s="20">
        <f t="shared" si="22"/>
        <v>5.0254170926966104</v>
      </c>
      <c r="BO173" s="20">
        <f t="shared" si="23"/>
        <v>-0.17819944155934439</v>
      </c>
      <c r="BP173" s="20">
        <f t="shared" si="24"/>
        <v>-2.151345035955202</v>
      </c>
      <c r="BQ173" s="20">
        <f t="shared" si="25"/>
        <v>1.7685236994301941</v>
      </c>
    </row>
    <row r="174" spans="1:69" s="20" customFormat="1" ht="21" customHeight="1" x14ac:dyDescent="0.35">
      <c r="A174" s="20">
        <v>11</v>
      </c>
      <c r="B174" s="20">
        <v>17</v>
      </c>
      <c r="C174" s="20" t="s">
        <v>201</v>
      </c>
      <c r="D174" s="20" t="str">
        <f t="shared" si="20"/>
        <v>Beijer et al (2011)</v>
      </c>
      <c r="E174" s="20" t="s">
        <v>202</v>
      </c>
      <c r="F174" s="20" t="s">
        <v>882</v>
      </c>
      <c r="G174" s="20">
        <v>2011</v>
      </c>
      <c r="H174" s="20" t="s">
        <v>1013</v>
      </c>
      <c r="I174" s="20" t="s">
        <v>1321</v>
      </c>
      <c r="K174" s="20" t="s">
        <v>1704</v>
      </c>
      <c r="Q174" s="20">
        <v>1</v>
      </c>
      <c r="AP174" s="20" t="s">
        <v>159</v>
      </c>
      <c r="AQ174" s="20">
        <v>9.1</v>
      </c>
      <c r="AR174" s="20">
        <v>0.2</v>
      </c>
      <c r="AS174" s="20">
        <v>50.6</v>
      </c>
      <c r="BA174" s="20" t="s">
        <v>84</v>
      </c>
      <c r="BB174" s="20" t="s">
        <v>82</v>
      </c>
      <c r="BC174" s="20" t="s">
        <v>159</v>
      </c>
      <c r="BD174" s="20">
        <v>9.1</v>
      </c>
      <c r="BE174" s="20">
        <v>0.2</v>
      </c>
      <c r="BF174" s="20">
        <v>50.6</v>
      </c>
      <c r="BG174" s="21" t="s">
        <v>84</v>
      </c>
      <c r="BH174" s="21" t="s">
        <v>82</v>
      </c>
      <c r="BI174" s="22">
        <v>9.1</v>
      </c>
      <c r="BJ174" s="22">
        <v>0.2</v>
      </c>
      <c r="BK174" s="22">
        <v>50.6</v>
      </c>
      <c r="BM174" s="23">
        <f t="shared" si="21"/>
        <v>8.9</v>
      </c>
      <c r="BN174" s="20">
        <f t="shared" si="22"/>
        <v>41.5</v>
      </c>
      <c r="BO174" s="20">
        <f t="shared" si="23"/>
        <v>2.2082744135228043</v>
      </c>
      <c r="BP174" s="20">
        <f t="shared" si="24"/>
        <v>-1.6094379124341003</v>
      </c>
      <c r="BQ174" s="20">
        <f t="shared" si="25"/>
        <v>3.9239515762934198</v>
      </c>
    </row>
    <row r="175" spans="1:69" s="20" customFormat="1" ht="21" customHeight="1" x14ac:dyDescent="0.35">
      <c r="A175" s="20">
        <v>11</v>
      </c>
      <c r="B175" s="20">
        <v>18</v>
      </c>
      <c r="C175" s="20" t="s">
        <v>201</v>
      </c>
      <c r="D175" s="20" t="str">
        <f t="shared" si="20"/>
        <v>Beijer et al (2011)</v>
      </c>
      <c r="E175" s="20" t="s">
        <v>202</v>
      </c>
      <c r="F175" s="20" t="s">
        <v>882</v>
      </c>
      <c r="G175" s="20">
        <v>2011</v>
      </c>
      <c r="H175" s="20" t="s">
        <v>1013</v>
      </c>
      <c r="I175" s="20" t="s">
        <v>1322</v>
      </c>
      <c r="K175" s="20" t="s">
        <v>1704</v>
      </c>
      <c r="Q175" s="20">
        <v>1</v>
      </c>
      <c r="AP175" s="20" t="s">
        <v>159</v>
      </c>
      <c r="AQ175" s="20">
        <v>2.1</v>
      </c>
      <c r="AR175" s="20">
        <v>0.3</v>
      </c>
      <c r="AS175" s="20">
        <v>7.5</v>
      </c>
      <c r="BA175" s="20" t="s">
        <v>84</v>
      </c>
      <c r="BB175" s="20" t="s">
        <v>82</v>
      </c>
      <c r="BC175" s="20" t="s">
        <v>159</v>
      </c>
      <c r="BD175" s="20">
        <v>2.1</v>
      </c>
      <c r="BE175" s="20">
        <v>0.3</v>
      </c>
      <c r="BF175" s="20">
        <v>7.5</v>
      </c>
      <c r="BG175" s="21" t="s">
        <v>84</v>
      </c>
      <c r="BH175" s="21" t="s">
        <v>82</v>
      </c>
      <c r="BI175" s="22">
        <v>2.1</v>
      </c>
      <c r="BJ175" s="22">
        <v>0.3</v>
      </c>
      <c r="BK175" s="22">
        <v>7.5</v>
      </c>
      <c r="BM175" s="23">
        <f t="shared" si="21"/>
        <v>1.8</v>
      </c>
      <c r="BN175" s="20">
        <f t="shared" si="22"/>
        <v>5.4</v>
      </c>
      <c r="BO175" s="20">
        <f t="shared" si="23"/>
        <v>0.74193734472937733</v>
      </c>
      <c r="BP175" s="20">
        <f t="shared" si="24"/>
        <v>-1.2039728043259361</v>
      </c>
      <c r="BQ175" s="20">
        <f t="shared" si="25"/>
        <v>2.0149030205422647</v>
      </c>
    </row>
    <row r="176" spans="1:69" s="20" customFormat="1" ht="21" customHeight="1" x14ac:dyDescent="0.35">
      <c r="A176" s="20">
        <v>40</v>
      </c>
      <c r="B176" s="20">
        <v>23</v>
      </c>
      <c r="C176" s="20" t="s">
        <v>914</v>
      </c>
      <c r="D176" s="20" t="str">
        <f t="shared" si="20"/>
        <v>Hwang, S. W. et al (2009)</v>
      </c>
      <c r="E176" s="20" t="s">
        <v>389</v>
      </c>
      <c r="F176" s="20" t="s">
        <v>882</v>
      </c>
      <c r="G176" s="20">
        <v>2009</v>
      </c>
      <c r="H176" s="20" t="s">
        <v>1027</v>
      </c>
      <c r="I176" s="20" t="s">
        <v>1323</v>
      </c>
      <c r="K176" s="20" t="s">
        <v>1704</v>
      </c>
      <c r="T176" s="20">
        <v>1</v>
      </c>
      <c r="AK176" s="27"/>
      <c r="AW176" s="20" t="s">
        <v>159</v>
      </c>
      <c r="AX176" s="20">
        <v>1.43</v>
      </c>
      <c r="AY176" s="20">
        <v>0.79</v>
      </c>
      <c r="AZ176" s="20">
        <v>2.58</v>
      </c>
      <c r="BA176" s="20" t="s">
        <v>158</v>
      </c>
      <c r="BB176" s="20" t="s">
        <v>82</v>
      </c>
      <c r="BC176" s="20" t="s">
        <v>159</v>
      </c>
      <c r="BD176" s="20">
        <v>1.43</v>
      </c>
      <c r="BE176" s="20">
        <v>0.79</v>
      </c>
      <c r="BF176" s="20">
        <v>2.58</v>
      </c>
      <c r="BG176" s="21" t="s">
        <v>158</v>
      </c>
      <c r="BH176" s="21"/>
      <c r="BI176" s="22">
        <v>1.43</v>
      </c>
      <c r="BJ176" s="22">
        <v>0.79</v>
      </c>
      <c r="BK176" s="22">
        <v>2.58</v>
      </c>
      <c r="BM176" s="23">
        <f t="shared" si="21"/>
        <v>0.6399999999999999</v>
      </c>
      <c r="BN176" s="20">
        <f t="shared" si="22"/>
        <v>1.1500000000000001</v>
      </c>
      <c r="BO176" s="20">
        <f t="shared" si="23"/>
        <v>0.35767444427181588</v>
      </c>
      <c r="BP176" s="20">
        <f t="shared" si="24"/>
        <v>-0.23572233352106983</v>
      </c>
      <c r="BQ176" s="20">
        <f t="shared" si="25"/>
        <v>0.94778939893352609</v>
      </c>
    </row>
    <row r="177" spans="1:69" s="20" customFormat="1" ht="21" customHeight="1" x14ac:dyDescent="0.35">
      <c r="A177" s="20">
        <v>40</v>
      </c>
      <c r="B177" s="20">
        <v>24</v>
      </c>
      <c r="C177" s="20" t="s">
        <v>914</v>
      </c>
      <c r="D177" s="20" t="str">
        <f t="shared" si="20"/>
        <v>Hwang, S. W. et al (2009)</v>
      </c>
      <c r="E177" s="20" t="s">
        <v>389</v>
      </c>
      <c r="F177" s="20" t="s">
        <v>882</v>
      </c>
      <c r="G177" s="20">
        <v>2009</v>
      </c>
      <c r="H177" s="20" t="s">
        <v>1027</v>
      </c>
      <c r="I177" s="20" t="s">
        <v>1324</v>
      </c>
      <c r="K177" s="20" t="s">
        <v>1704</v>
      </c>
      <c r="T177" s="20">
        <v>1</v>
      </c>
      <c r="AK177" s="27"/>
      <c r="AW177" s="20" t="s">
        <v>159</v>
      </c>
      <c r="AX177" s="20">
        <v>1.51</v>
      </c>
      <c r="AY177" s="20">
        <v>1.01</v>
      </c>
      <c r="AZ177" s="20">
        <v>2.2599999999999998</v>
      </c>
      <c r="BA177" s="20" t="s">
        <v>158</v>
      </c>
      <c r="BB177" s="20" t="s">
        <v>82</v>
      </c>
      <c r="BC177" s="20" t="s">
        <v>159</v>
      </c>
      <c r="BD177" s="20">
        <v>1.51</v>
      </c>
      <c r="BE177" s="20">
        <v>1.01</v>
      </c>
      <c r="BF177" s="20">
        <v>2.2599999999999998</v>
      </c>
      <c r="BG177" s="21" t="s">
        <v>158</v>
      </c>
      <c r="BH177" s="21"/>
      <c r="BI177" s="22">
        <v>1.51</v>
      </c>
      <c r="BJ177" s="22">
        <v>1.01</v>
      </c>
      <c r="BK177" s="22">
        <v>2.2599999999999998</v>
      </c>
      <c r="BM177" s="23">
        <f t="shared" si="21"/>
        <v>0.5</v>
      </c>
      <c r="BN177" s="20">
        <f t="shared" si="22"/>
        <v>0.74999999999999978</v>
      </c>
      <c r="BO177" s="20">
        <f t="shared" si="23"/>
        <v>0.41210965082683298</v>
      </c>
      <c r="BP177" s="20">
        <f t="shared" si="24"/>
        <v>9.950330853168092E-3</v>
      </c>
      <c r="BQ177" s="20">
        <f t="shared" si="25"/>
        <v>0.81536481328419441</v>
      </c>
    </row>
    <row r="178" spans="1:69" s="20" customFormat="1" ht="21" customHeight="1" x14ac:dyDescent="0.35">
      <c r="A178" s="20">
        <v>11</v>
      </c>
      <c r="B178" s="20">
        <v>3</v>
      </c>
      <c r="C178" s="20" t="s">
        <v>201</v>
      </c>
      <c r="D178" s="20" t="str">
        <f t="shared" si="20"/>
        <v>Beijer et al (2011)</v>
      </c>
      <c r="E178" s="20" t="s">
        <v>202</v>
      </c>
      <c r="F178" s="20" t="s">
        <v>882</v>
      </c>
      <c r="G178" s="20">
        <v>2011</v>
      </c>
      <c r="H178" s="20" t="s">
        <v>1013</v>
      </c>
      <c r="I178" s="20" t="s">
        <v>1199</v>
      </c>
      <c r="K178" s="20" t="s">
        <v>1656</v>
      </c>
      <c r="Q178" s="20">
        <v>1</v>
      </c>
      <c r="AP178" s="20" t="s">
        <v>159</v>
      </c>
      <c r="AQ178" s="20">
        <v>3.3</v>
      </c>
      <c r="AR178" s="20">
        <v>0.1</v>
      </c>
      <c r="AS178" s="20">
        <v>18.600000000000001</v>
      </c>
      <c r="BA178" s="20" t="s">
        <v>84</v>
      </c>
      <c r="BB178" s="20" t="s">
        <v>82</v>
      </c>
      <c r="BC178" s="20" t="s">
        <v>159</v>
      </c>
      <c r="BD178" s="20">
        <v>3.3</v>
      </c>
      <c r="BE178" s="20">
        <v>0.1</v>
      </c>
      <c r="BF178" s="20">
        <v>18.600000000000001</v>
      </c>
      <c r="BG178" s="21" t="s">
        <v>84</v>
      </c>
      <c r="BH178" s="21" t="s">
        <v>82</v>
      </c>
      <c r="BI178" s="22">
        <v>3.3</v>
      </c>
      <c r="BJ178" s="22">
        <v>0.1</v>
      </c>
      <c r="BK178" s="22">
        <v>18.600000000000001</v>
      </c>
      <c r="BM178" s="23">
        <f t="shared" si="21"/>
        <v>3.1999999999999997</v>
      </c>
      <c r="BN178" s="20">
        <f t="shared" si="22"/>
        <v>15.3</v>
      </c>
      <c r="BO178" s="20">
        <f t="shared" si="23"/>
        <v>1.1939224684724346</v>
      </c>
      <c r="BP178" s="20">
        <f t="shared" si="24"/>
        <v>-2.3025850929940455</v>
      </c>
      <c r="BQ178" s="20">
        <f t="shared" si="25"/>
        <v>2.9231615807191558</v>
      </c>
    </row>
    <row r="179" spans="1:69" s="20" customFormat="1" ht="21" customHeight="1" x14ac:dyDescent="0.35">
      <c r="A179" s="20">
        <v>40</v>
      </c>
      <c r="B179" s="20">
        <v>3</v>
      </c>
      <c r="C179" s="20" t="s">
        <v>914</v>
      </c>
      <c r="D179" s="20" t="str">
        <f t="shared" si="20"/>
        <v>Hwang, S. W. et al (2009)</v>
      </c>
      <c r="E179" s="20" t="s">
        <v>389</v>
      </c>
      <c r="F179" s="20" t="s">
        <v>882</v>
      </c>
      <c r="G179" s="20">
        <v>2009</v>
      </c>
      <c r="H179" s="20" t="s">
        <v>1027</v>
      </c>
      <c r="I179" s="20" t="s">
        <v>1200</v>
      </c>
      <c r="K179" s="20" t="s">
        <v>1656</v>
      </c>
      <c r="T179" s="20">
        <v>1</v>
      </c>
      <c r="AK179" s="27"/>
      <c r="AW179" s="20" t="s">
        <v>159</v>
      </c>
      <c r="AX179" s="20">
        <v>1.63</v>
      </c>
      <c r="AY179" s="20">
        <v>0.72</v>
      </c>
      <c r="AZ179" s="20">
        <v>3.65</v>
      </c>
      <c r="BA179" s="20" t="s">
        <v>158</v>
      </c>
      <c r="BB179" s="20" t="s">
        <v>82</v>
      </c>
      <c r="BC179" s="20" t="s">
        <v>159</v>
      </c>
      <c r="BD179" s="20">
        <v>1.63</v>
      </c>
      <c r="BE179" s="20">
        <v>0.72</v>
      </c>
      <c r="BF179" s="20">
        <v>3.65</v>
      </c>
      <c r="BG179" s="21" t="s">
        <v>158</v>
      </c>
      <c r="BH179" s="21"/>
      <c r="BI179" s="22">
        <v>1.63</v>
      </c>
      <c r="BJ179" s="22">
        <v>0.72</v>
      </c>
      <c r="BK179" s="22">
        <v>3.65</v>
      </c>
      <c r="BM179" s="23">
        <f t="shared" si="21"/>
        <v>0.90999999999999992</v>
      </c>
      <c r="BN179" s="20">
        <f t="shared" si="22"/>
        <v>2.02</v>
      </c>
      <c r="BO179" s="20">
        <f t="shared" si="23"/>
        <v>0.48858001481867092</v>
      </c>
      <c r="BP179" s="20">
        <f t="shared" si="24"/>
        <v>-0.3285040669720361</v>
      </c>
      <c r="BQ179" s="20">
        <f t="shared" si="25"/>
        <v>1.2947271675944001</v>
      </c>
    </row>
    <row r="180" spans="1:69" s="20" customFormat="1" ht="21" customHeight="1" x14ac:dyDescent="0.35">
      <c r="A180" s="20">
        <v>40</v>
      </c>
      <c r="B180" s="20">
        <v>4</v>
      </c>
      <c r="C180" s="20" t="s">
        <v>914</v>
      </c>
      <c r="D180" s="20" t="str">
        <f t="shared" si="20"/>
        <v>Hwang, S. W. et al (2009)</v>
      </c>
      <c r="E180" s="20" t="s">
        <v>389</v>
      </c>
      <c r="F180" s="20" t="s">
        <v>882</v>
      </c>
      <c r="G180" s="20">
        <v>2009</v>
      </c>
      <c r="H180" s="20" t="s">
        <v>1027</v>
      </c>
      <c r="I180" s="20" t="s">
        <v>1201</v>
      </c>
      <c r="K180" s="20" t="s">
        <v>1656</v>
      </c>
      <c r="T180" s="20">
        <v>1</v>
      </c>
      <c r="AK180" s="27"/>
      <c r="AW180" s="20" t="s">
        <v>159</v>
      </c>
      <c r="AX180" s="20">
        <v>2.52</v>
      </c>
      <c r="AY180" s="20">
        <v>1.29</v>
      </c>
      <c r="AZ180" s="20">
        <v>4.9400000000000004</v>
      </c>
      <c r="BA180" s="20" t="s">
        <v>158</v>
      </c>
      <c r="BB180" s="20" t="s">
        <v>82</v>
      </c>
      <c r="BC180" s="20" t="s">
        <v>159</v>
      </c>
      <c r="BD180" s="20">
        <v>2.52</v>
      </c>
      <c r="BE180" s="20">
        <v>1.29</v>
      </c>
      <c r="BF180" s="20">
        <v>4.9400000000000004</v>
      </c>
      <c r="BG180" s="21" t="s">
        <v>158</v>
      </c>
      <c r="BH180" s="21"/>
      <c r="BI180" s="22">
        <v>2.52</v>
      </c>
      <c r="BJ180" s="22">
        <v>1.29</v>
      </c>
      <c r="BK180" s="22">
        <v>4.9400000000000004</v>
      </c>
      <c r="BM180" s="23">
        <f t="shared" si="21"/>
        <v>1.23</v>
      </c>
      <c r="BN180" s="20">
        <f t="shared" si="22"/>
        <v>2.4200000000000004</v>
      </c>
      <c r="BO180" s="20">
        <f t="shared" si="23"/>
        <v>0.9242589015233319</v>
      </c>
      <c r="BP180" s="20">
        <f t="shared" si="24"/>
        <v>0.25464221837358075</v>
      </c>
      <c r="BQ180" s="20">
        <f t="shared" si="25"/>
        <v>1.5973653311998313</v>
      </c>
    </row>
    <row r="181" spans="1:69" s="20" customFormat="1" ht="21" customHeight="1" x14ac:dyDescent="0.35">
      <c r="A181" s="20">
        <v>11</v>
      </c>
      <c r="B181" s="20">
        <v>5</v>
      </c>
      <c r="C181" s="20" t="s">
        <v>201</v>
      </c>
      <c r="D181" s="20" t="str">
        <f t="shared" si="20"/>
        <v>Beijer et al (2011)</v>
      </c>
      <c r="E181" s="20" t="s">
        <v>202</v>
      </c>
      <c r="F181" s="20" t="s">
        <v>882</v>
      </c>
      <c r="G181" s="20">
        <v>2011</v>
      </c>
      <c r="H181" s="20" t="s">
        <v>1013</v>
      </c>
      <c r="I181" s="20" t="s">
        <v>1325</v>
      </c>
      <c r="K181" s="20" t="s">
        <v>1698</v>
      </c>
      <c r="Q181" s="20">
        <v>1</v>
      </c>
      <c r="AP181" s="20" t="s">
        <v>159</v>
      </c>
      <c r="AQ181" s="20">
        <v>7.4</v>
      </c>
      <c r="AR181" s="20">
        <v>0.9</v>
      </c>
      <c r="AS181" s="20">
        <v>26.8</v>
      </c>
      <c r="BA181" s="20" t="s">
        <v>84</v>
      </c>
      <c r="BB181" s="20" t="s">
        <v>82</v>
      </c>
      <c r="BC181" s="20" t="s">
        <v>159</v>
      </c>
      <c r="BD181" s="20">
        <v>7.4</v>
      </c>
      <c r="BE181" s="20">
        <v>0.9</v>
      </c>
      <c r="BF181" s="20">
        <v>26.8</v>
      </c>
      <c r="BG181" s="21" t="s">
        <v>84</v>
      </c>
      <c r="BH181" s="21" t="s">
        <v>82</v>
      </c>
      <c r="BI181" s="22">
        <v>7.4</v>
      </c>
      <c r="BJ181" s="22">
        <v>0.9</v>
      </c>
      <c r="BK181" s="22">
        <v>26.8</v>
      </c>
      <c r="BM181" s="23">
        <f t="shared" si="21"/>
        <v>6.5</v>
      </c>
      <c r="BN181" s="20">
        <f t="shared" si="22"/>
        <v>19.399999999999999</v>
      </c>
      <c r="BO181" s="20">
        <f t="shared" si="23"/>
        <v>2.0014800002101243</v>
      </c>
      <c r="BP181" s="20">
        <f t="shared" si="24"/>
        <v>-0.10536051565782628</v>
      </c>
      <c r="BQ181" s="20">
        <f t="shared" si="25"/>
        <v>3.2884018875168111</v>
      </c>
    </row>
    <row r="182" spans="1:69" s="20" customFormat="1" ht="21" customHeight="1" x14ac:dyDescent="0.35">
      <c r="A182" s="20">
        <v>11</v>
      </c>
      <c r="B182" s="20">
        <v>6</v>
      </c>
      <c r="C182" s="20" t="s">
        <v>201</v>
      </c>
      <c r="D182" s="20" t="str">
        <f t="shared" si="20"/>
        <v>Beijer et al (2011)</v>
      </c>
      <c r="E182" s="20" t="s">
        <v>202</v>
      </c>
      <c r="F182" s="20" t="s">
        <v>882</v>
      </c>
      <c r="G182" s="20">
        <v>2011</v>
      </c>
      <c r="H182" s="20" t="s">
        <v>1013</v>
      </c>
      <c r="I182" s="20" t="s">
        <v>1326</v>
      </c>
      <c r="K182" s="20" t="s">
        <v>1698</v>
      </c>
      <c r="Q182" s="20">
        <v>1</v>
      </c>
      <c r="AP182" s="20" t="s">
        <v>159</v>
      </c>
      <c r="AQ182" s="20">
        <v>0.95</v>
      </c>
      <c r="AR182" s="20">
        <v>0.1</v>
      </c>
      <c r="AS182" s="20">
        <v>3.4</v>
      </c>
      <c r="BA182" s="20" t="s">
        <v>84</v>
      </c>
      <c r="BB182" s="20" t="s">
        <v>82</v>
      </c>
      <c r="BC182" s="20" t="s">
        <v>159</v>
      </c>
      <c r="BD182" s="20">
        <v>0.95</v>
      </c>
      <c r="BE182" s="20">
        <v>0.1</v>
      </c>
      <c r="BF182" s="20">
        <v>3.4</v>
      </c>
      <c r="BG182" s="21" t="s">
        <v>84</v>
      </c>
      <c r="BH182" s="21" t="s">
        <v>82</v>
      </c>
      <c r="BI182" s="22">
        <v>0.95</v>
      </c>
      <c r="BJ182" s="22">
        <v>0.1</v>
      </c>
      <c r="BK182" s="22">
        <v>3.4</v>
      </c>
      <c r="BM182" s="23">
        <f t="shared" si="21"/>
        <v>0.85</v>
      </c>
      <c r="BN182" s="20">
        <f t="shared" si="22"/>
        <v>2.4500000000000002</v>
      </c>
      <c r="BO182" s="20">
        <f t="shared" si="23"/>
        <v>-5.1293294387550578E-2</v>
      </c>
      <c r="BP182" s="20">
        <f t="shared" si="24"/>
        <v>-2.3025850929940455</v>
      </c>
      <c r="BQ182" s="20">
        <f t="shared" si="25"/>
        <v>1.2237754316221157</v>
      </c>
    </row>
    <row r="183" spans="1:69" s="20" customFormat="1" ht="21" customHeight="1" x14ac:dyDescent="0.35">
      <c r="A183" s="20">
        <v>40</v>
      </c>
      <c r="B183" s="20">
        <v>7</v>
      </c>
      <c r="C183" s="20" t="s">
        <v>914</v>
      </c>
      <c r="D183" s="20" t="str">
        <f t="shared" si="20"/>
        <v>Hwang, S. W. et al (2009)</v>
      </c>
      <c r="E183" s="20" t="s">
        <v>389</v>
      </c>
      <c r="F183" s="20" t="s">
        <v>882</v>
      </c>
      <c r="G183" s="20">
        <v>2009</v>
      </c>
      <c r="H183" s="20" t="s">
        <v>1027</v>
      </c>
      <c r="I183" s="20" t="s">
        <v>1327</v>
      </c>
      <c r="K183" s="20" t="s">
        <v>1698</v>
      </c>
      <c r="T183" s="20">
        <v>1</v>
      </c>
      <c r="AK183" s="27"/>
      <c r="AW183" s="20" t="s">
        <v>159</v>
      </c>
      <c r="AX183" s="20">
        <v>2.2400000000000002</v>
      </c>
      <c r="AY183" s="20">
        <v>1.52</v>
      </c>
      <c r="AZ183" s="20">
        <v>3.29</v>
      </c>
      <c r="BA183" s="20" t="s">
        <v>158</v>
      </c>
      <c r="BB183" s="20" t="s">
        <v>82</v>
      </c>
      <c r="BC183" s="20" t="s">
        <v>159</v>
      </c>
      <c r="BD183" s="20">
        <v>2.2400000000000002</v>
      </c>
      <c r="BE183" s="20">
        <v>1.52</v>
      </c>
      <c r="BF183" s="20">
        <v>3.29</v>
      </c>
      <c r="BG183" s="21" t="s">
        <v>158</v>
      </c>
      <c r="BH183" s="21"/>
      <c r="BI183" s="22">
        <v>2.2400000000000002</v>
      </c>
      <c r="BJ183" s="22">
        <v>1.52</v>
      </c>
      <c r="BK183" s="22">
        <v>3.29</v>
      </c>
      <c r="BL183" s="20">
        <v>3.29</v>
      </c>
      <c r="BM183" s="23">
        <f t="shared" si="21"/>
        <v>0.7200000000000002</v>
      </c>
      <c r="BN183" s="20">
        <f t="shared" si="22"/>
        <v>1.0499999999999998</v>
      </c>
      <c r="BO183" s="20">
        <f t="shared" si="23"/>
        <v>0.80647586586694853</v>
      </c>
      <c r="BP183" s="20">
        <f t="shared" si="24"/>
        <v>0.41871033485818504</v>
      </c>
      <c r="BQ183" s="20">
        <f t="shared" si="25"/>
        <v>1.1908875647772805</v>
      </c>
    </row>
    <row r="184" spans="1:69" s="20" customFormat="1" ht="21" customHeight="1" x14ac:dyDescent="0.35">
      <c r="A184" s="20">
        <v>40</v>
      </c>
      <c r="B184" s="20">
        <v>8</v>
      </c>
      <c r="C184" s="20" t="s">
        <v>914</v>
      </c>
      <c r="D184" s="20" t="str">
        <f t="shared" si="20"/>
        <v>Hwang, S. W. et al (2009)</v>
      </c>
      <c r="E184" s="20" t="s">
        <v>389</v>
      </c>
      <c r="F184" s="20" t="s">
        <v>882</v>
      </c>
      <c r="G184" s="20">
        <v>2009</v>
      </c>
      <c r="H184" s="20" t="s">
        <v>1027</v>
      </c>
      <c r="I184" s="20" t="s">
        <v>1328</v>
      </c>
      <c r="K184" s="20" t="s">
        <v>1698</v>
      </c>
      <c r="T184" s="20">
        <v>1</v>
      </c>
      <c r="AK184" s="27"/>
      <c r="AW184" s="20" t="s">
        <v>159</v>
      </c>
      <c r="AX184" s="20">
        <v>1.93</v>
      </c>
      <c r="AY184" s="20">
        <v>1.47</v>
      </c>
      <c r="AZ184" s="20">
        <v>2.54</v>
      </c>
      <c r="BA184" s="20" t="s">
        <v>158</v>
      </c>
      <c r="BB184" s="20" t="s">
        <v>82</v>
      </c>
      <c r="BC184" s="20" t="s">
        <v>159</v>
      </c>
      <c r="BD184" s="20">
        <v>1.93</v>
      </c>
      <c r="BE184" s="20">
        <v>1.47</v>
      </c>
      <c r="BF184" s="20">
        <v>2.54</v>
      </c>
      <c r="BG184" s="21" t="s">
        <v>158</v>
      </c>
      <c r="BH184" s="21"/>
      <c r="BI184" s="22">
        <v>1.93</v>
      </c>
      <c r="BJ184" s="22">
        <v>1.47</v>
      </c>
      <c r="BK184" s="22">
        <v>2.54</v>
      </c>
      <c r="BM184" s="23">
        <f t="shared" si="21"/>
        <v>0.45999999999999996</v>
      </c>
      <c r="BN184" s="20">
        <f t="shared" si="22"/>
        <v>0.6100000000000001</v>
      </c>
      <c r="BO184" s="20">
        <f t="shared" si="23"/>
        <v>0.65752000291679413</v>
      </c>
      <c r="BP184" s="20">
        <f t="shared" si="24"/>
        <v>0.38526240079064489</v>
      </c>
      <c r="BQ184" s="20">
        <f t="shared" si="25"/>
        <v>0.93216408103044524</v>
      </c>
    </row>
    <row r="185" spans="1:69" s="20" customFormat="1" ht="21" customHeight="1" x14ac:dyDescent="0.35">
      <c r="A185" s="20">
        <v>100</v>
      </c>
      <c r="B185" s="20">
        <v>2</v>
      </c>
      <c r="C185" s="20" t="s">
        <v>112</v>
      </c>
      <c r="D185" s="20" t="str">
        <f t="shared" si="20"/>
        <v>Zagozdzon (2016)</v>
      </c>
      <c r="E185" s="20" t="s">
        <v>114</v>
      </c>
      <c r="F185" s="20" t="s">
        <v>882</v>
      </c>
      <c r="G185" s="20">
        <v>2016</v>
      </c>
      <c r="H185" s="20" t="s">
        <v>1069</v>
      </c>
      <c r="I185" s="20" t="s">
        <v>1329</v>
      </c>
      <c r="K185" s="20" t="s">
        <v>1698</v>
      </c>
      <c r="P185" s="20">
        <v>1</v>
      </c>
      <c r="AM185" s="26" t="e">
        <f>(#REF!/#REF!)/(#REF!/#REF!)</f>
        <v>#REF!</v>
      </c>
      <c r="AN185" s="26" t="e">
        <f>EXP((LN(AM185))-(1.96*(SQRT((1/#REF!)+(1/#REF!)-(1/#REF!)-(1/(#REF!))))))</f>
        <v>#REF!</v>
      </c>
      <c r="AO185" s="26" t="e">
        <f>EXP((LN(AM185))+(1.96*(SQRT((1/#REF!)+(1/(#REF!)-(1/#REF!)-(1/#REF!))))))</f>
        <v>#REF!</v>
      </c>
      <c r="BA185" s="20" t="s">
        <v>134</v>
      </c>
      <c r="BB185" s="20" t="s">
        <v>135</v>
      </c>
      <c r="BD185" s="23">
        <v>2.8450367647058825</v>
      </c>
      <c r="BE185" s="23">
        <v>0.16631188854031465</v>
      </c>
      <c r="BF185" s="23">
        <v>42.440596990449734</v>
      </c>
      <c r="BG185" s="21" t="s">
        <v>134</v>
      </c>
      <c r="BH185" s="21" t="s">
        <v>135</v>
      </c>
      <c r="BI185" s="28">
        <v>2.8450367647058825</v>
      </c>
      <c r="BJ185" s="28">
        <v>0.16631188854031465</v>
      </c>
      <c r="BK185" s="28">
        <v>42.440596990449734</v>
      </c>
      <c r="BM185" s="23">
        <f t="shared" si="21"/>
        <v>2.678724876165568</v>
      </c>
      <c r="BN185" s="20">
        <f t="shared" si="22"/>
        <v>39.595560225743853</v>
      </c>
      <c r="BO185" s="20">
        <f t="shared" si="23"/>
        <v>1.0455759900627712</v>
      </c>
      <c r="BP185" s="20">
        <f t="shared" si="24"/>
        <v>-1.7938904068218129</v>
      </c>
      <c r="BQ185" s="20">
        <f t="shared" si="25"/>
        <v>3.7481053803398194</v>
      </c>
    </row>
    <row r="186" spans="1:69" s="20" customFormat="1" ht="21" customHeight="1" x14ac:dyDescent="0.35">
      <c r="A186" s="20">
        <v>39</v>
      </c>
      <c r="B186" s="20">
        <v>7</v>
      </c>
      <c r="C186" s="20" t="s">
        <v>378</v>
      </c>
      <c r="D186" s="20" t="str">
        <f t="shared" si="20"/>
        <v>Hwang (2000)</v>
      </c>
      <c r="E186" s="20" t="s">
        <v>379</v>
      </c>
      <c r="F186" s="20" t="s">
        <v>882</v>
      </c>
      <c r="G186" s="20">
        <v>2000</v>
      </c>
      <c r="H186" s="20" t="s">
        <v>912</v>
      </c>
      <c r="I186" s="20" t="s">
        <v>1332</v>
      </c>
      <c r="J186" s="20" t="s">
        <v>1333</v>
      </c>
      <c r="K186" s="20" t="s">
        <v>1331</v>
      </c>
      <c r="S186" s="20">
        <v>1</v>
      </c>
      <c r="AT186" s="20">
        <v>13</v>
      </c>
      <c r="AU186" s="20">
        <v>2.4</v>
      </c>
      <c r="AV186" s="20">
        <v>71.099999999999994</v>
      </c>
      <c r="BA186" s="20" t="s">
        <v>575</v>
      </c>
      <c r="BB186" s="20" t="s">
        <v>82</v>
      </c>
      <c r="BD186" s="20">
        <v>13</v>
      </c>
      <c r="BE186" s="20">
        <v>2.4</v>
      </c>
      <c r="BF186" s="20">
        <v>71.099999999999994</v>
      </c>
      <c r="BG186" s="21" t="s">
        <v>575</v>
      </c>
      <c r="BH186" s="21"/>
      <c r="BI186" s="22">
        <v>13</v>
      </c>
      <c r="BJ186" s="22">
        <v>2.4</v>
      </c>
      <c r="BK186" s="22">
        <v>71.099999999999994</v>
      </c>
      <c r="BM186" s="23">
        <f t="shared" si="21"/>
        <v>10.6</v>
      </c>
      <c r="BN186" s="20">
        <f t="shared" si="22"/>
        <v>58.099999999999994</v>
      </c>
      <c r="BO186" s="20">
        <f t="shared" si="23"/>
        <v>2.5649493574615367</v>
      </c>
      <c r="BP186" s="20">
        <f t="shared" si="24"/>
        <v>0.87546873735389985</v>
      </c>
      <c r="BQ186" s="20">
        <f t="shared" si="25"/>
        <v>4.2640873368091947</v>
      </c>
    </row>
    <row r="187" spans="1:69" s="20" customFormat="1" ht="21" customHeight="1" x14ac:dyDescent="0.35">
      <c r="A187" s="20">
        <v>41</v>
      </c>
      <c r="B187" s="20">
        <v>5</v>
      </c>
      <c r="C187" s="20" t="s">
        <v>914</v>
      </c>
      <c r="D187" s="20" t="str">
        <f t="shared" si="20"/>
        <v>Hwang, S. W. et al (1997)</v>
      </c>
      <c r="E187" s="20" t="s">
        <v>604</v>
      </c>
      <c r="F187" s="20" t="s">
        <v>882</v>
      </c>
      <c r="G187" s="20">
        <v>1997</v>
      </c>
      <c r="H187" s="20" t="s">
        <v>924</v>
      </c>
      <c r="I187" s="20" t="s">
        <v>1334</v>
      </c>
      <c r="J187" s="20" t="s">
        <v>1333</v>
      </c>
      <c r="K187" s="20" t="s">
        <v>1331</v>
      </c>
      <c r="T187" s="20">
        <v>1</v>
      </c>
      <c r="AW187" s="20" t="s">
        <v>528</v>
      </c>
      <c r="AX187" s="20">
        <v>6.3</v>
      </c>
      <c r="AY187" s="20">
        <v>1.7</v>
      </c>
      <c r="AZ187" s="20">
        <v>24.1</v>
      </c>
      <c r="BA187" s="20" t="s">
        <v>158</v>
      </c>
      <c r="BB187" s="20" t="s">
        <v>82</v>
      </c>
      <c r="BC187" s="20" t="s">
        <v>528</v>
      </c>
      <c r="BD187" s="20">
        <v>6.3</v>
      </c>
      <c r="BE187" s="20">
        <v>1.7</v>
      </c>
      <c r="BF187" s="20">
        <v>24.1</v>
      </c>
      <c r="BG187" s="21" t="s">
        <v>158</v>
      </c>
      <c r="BH187" s="21"/>
      <c r="BI187" s="22">
        <v>6.3</v>
      </c>
      <c r="BJ187" s="22">
        <v>1.7</v>
      </c>
      <c r="BK187" s="22">
        <v>24.1</v>
      </c>
      <c r="BM187" s="23">
        <f t="shared" si="21"/>
        <v>4.5999999999999996</v>
      </c>
      <c r="BN187" s="20">
        <f t="shared" si="22"/>
        <v>17.8</v>
      </c>
      <c r="BO187" s="20">
        <f t="shared" si="23"/>
        <v>1.8405496333974869</v>
      </c>
      <c r="BP187" s="20">
        <f t="shared" si="24"/>
        <v>0.53062825106217038</v>
      </c>
      <c r="BQ187" s="20">
        <f t="shared" si="25"/>
        <v>3.1822118404966093</v>
      </c>
    </row>
    <row r="188" spans="1:69" s="20" customFormat="1" ht="21" customHeight="1" x14ac:dyDescent="0.35">
      <c r="A188" s="20">
        <v>41</v>
      </c>
      <c r="B188" s="20">
        <v>6</v>
      </c>
      <c r="C188" s="20" t="s">
        <v>914</v>
      </c>
      <c r="D188" s="20" t="str">
        <f t="shared" si="20"/>
        <v>Hwang, S. W. et al (1997)</v>
      </c>
      <c r="E188" s="20" t="s">
        <v>604</v>
      </c>
      <c r="F188" s="20" t="s">
        <v>882</v>
      </c>
      <c r="G188" s="20">
        <v>1997</v>
      </c>
      <c r="H188" s="20" t="s">
        <v>924</v>
      </c>
      <c r="I188" s="20" t="s">
        <v>1335</v>
      </c>
      <c r="J188" s="20" t="s">
        <v>1333</v>
      </c>
      <c r="K188" s="20" t="s">
        <v>1331</v>
      </c>
      <c r="T188" s="20">
        <v>1</v>
      </c>
      <c r="AW188" s="20" t="s">
        <v>528</v>
      </c>
      <c r="AX188" s="20">
        <v>1.6</v>
      </c>
      <c r="AY188" s="20">
        <v>0.4</v>
      </c>
      <c r="AZ188" s="20">
        <v>6.3</v>
      </c>
      <c r="BA188" s="20" t="s">
        <v>158</v>
      </c>
      <c r="BB188" s="20" t="s">
        <v>82</v>
      </c>
      <c r="BC188" s="20" t="s">
        <v>528</v>
      </c>
      <c r="BD188" s="20">
        <v>1.6</v>
      </c>
      <c r="BE188" s="20">
        <v>0.4</v>
      </c>
      <c r="BF188" s="20">
        <v>6.3</v>
      </c>
      <c r="BG188" s="21" t="s">
        <v>158</v>
      </c>
      <c r="BH188" s="21"/>
      <c r="BI188" s="22">
        <v>1.6</v>
      </c>
      <c r="BJ188" s="22">
        <v>0.4</v>
      </c>
      <c r="BK188" s="22">
        <v>6.3</v>
      </c>
      <c r="BM188" s="23">
        <f t="shared" si="21"/>
        <v>1.2000000000000002</v>
      </c>
      <c r="BN188" s="20">
        <f t="shared" si="22"/>
        <v>4.6999999999999993</v>
      </c>
      <c r="BO188" s="20">
        <f t="shared" si="23"/>
        <v>0.47000362924573563</v>
      </c>
      <c r="BP188" s="20">
        <f t="shared" si="24"/>
        <v>-0.916290731874155</v>
      </c>
      <c r="BQ188" s="20">
        <f t="shared" si="25"/>
        <v>1.8405496333974869</v>
      </c>
    </row>
    <row r="189" spans="1:69" s="20" customFormat="1" ht="21" customHeight="1" x14ac:dyDescent="0.35">
      <c r="A189" s="20">
        <v>84</v>
      </c>
      <c r="B189" s="20">
        <v>4</v>
      </c>
      <c r="C189" s="20" t="s">
        <v>749</v>
      </c>
      <c r="D189" s="20" t="str">
        <f t="shared" si="20"/>
        <v>Schwarcz et al (2009)</v>
      </c>
      <c r="E189" s="20" t="s">
        <v>750</v>
      </c>
      <c r="F189" s="20" t="s">
        <v>882</v>
      </c>
      <c r="G189" s="20">
        <v>2009</v>
      </c>
      <c r="H189" s="20" t="s">
        <v>965</v>
      </c>
      <c r="I189" s="20" t="s">
        <v>1336</v>
      </c>
      <c r="J189" s="20" t="s">
        <v>1333</v>
      </c>
      <c r="K189" s="20" t="s">
        <v>1331</v>
      </c>
      <c r="P189" s="20">
        <v>1</v>
      </c>
      <c r="AM189" s="26" t="e">
        <f>(#REF!/#REF!)/(#REF!/#REF!)</f>
        <v>#REF!</v>
      </c>
      <c r="AN189" s="26" t="e">
        <f>EXP((LN(AM189))-(1.96*(SQRT((1/#REF!)+(1/#REF!)-(1/#REF!)-(1/(#REF!))))))</f>
        <v>#REF!</v>
      </c>
      <c r="AO189" s="26" t="e">
        <f>EXP((LN(AM189))+(1.96*(SQRT((1/#REF!)+(1/(#REF!)-(1/#REF!)-(1/#REF!))))))</f>
        <v>#REF!</v>
      </c>
      <c r="BA189" s="20" t="s">
        <v>134</v>
      </c>
      <c r="BB189" s="22" t="s">
        <v>135</v>
      </c>
      <c r="BD189" s="23">
        <v>1.4490349381417118</v>
      </c>
      <c r="BE189" s="23">
        <v>0.97378802379595419</v>
      </c>
      <c r="BF189" s="23">
        <v>2.0644456412301837</v>
      </c>
      <c r="BG189" s="21" t="s">
        <v>134</v>
      </c>
      <c r="BH189" s="21" t="s">
        <v>135</v>
      </c>
      <c r="BI189" s="28">
        <v>1.4490349381417118</v>
      </c>
      <c r="BJ189" s="28">
        <v>0.97378802379595419</v>
      </c>
      <c r="BK189" s="28">
        <v>2.0644456412301837</v>
      </c>
      <c r="BM189" s="23">
        <f t="shared" si="21"/>
        <v>0.47524691434575761</v>
      </c>
      <c r="BN189" s="20">
        <f t="shared" si="22"/>
        <v>0.6154107030884719</v>
      </c>
      <c r="BO189" s="20">
        <f t="shared" si="23"/>
        <v>0.37089777494690013</v>
      </c>
      <c r="BP189" s="20">
        <f t="shared" si="24"/>
        <v>-2.6561633731883843E-2</v>
      </c>
      <c r="BQ189" s="20">
        <f t="shared" si="25"/>
        <v>0.72486173576252644</v>
      </c>
    </row>
    <row r="190" spans="1:69" s="20" customFormat="1" ht="21" customHeight="1" x14ac:dyDescent="0.35">
      <c r="A190" s="20">
        <v>11</v>
      </c>
      <c r="B190" s="20">
        <v>7</v>
      </c>
      <c r="C190" s="20" t="s">
        <v>201</v>
      </c>
      <c r="D190" s="20" t="str">
        <f t="shared" si="20"/>
        <v>Beijer et al (2011)</v>
      </c>
      <c r="E190" s="20" t="s">
        <v>202</v>
      </c>
      <c r="F190" s="20" t="s">
        <v>882</v>
      </c>
      <c r="G190" s="20">
        <v>2011</v>
      </c>
      <c r="H190" s="20" t="s">
        <v>1013</v>
      </c>
      <c r="I190" s="20" t="s">
        <v>1337</v>
      </c>
      <c r="J190" s="20" t="s">
        <v>1338</v>
      </c>
      <c r="K190" s="20" t="s">
        <v>1331</v>
      </c>
      <c r="Q190" s="20">
        <v>1</v>
      </c>
      <c r="AP190" s="20" t="s">
        <v>159</v>
      </c>
      <c r="AQ190" s="20">
        <v>9.6</v>
      </c>
      <c r="AR190" s="20">
        <v>4.2</v>
      </c>
      <c r="AS190" s="20">
        <v>19</v>
      </c>
      <c r="BA190" s="20" t="s">
        <v>84</v>
      </c>
      <c r="BB190" s="20" t="s">
        <v>82</v>
      </c>
      <c r="BC190" s="20" t="s">
        <v>159</v>
      </c>
      <c r="BD190" s="20">
        <v>9.6</v>
      </c>
      <c r="BE190" s="20">
        <v>4.2</v>
      </c>
      <c r="BF190" s="20">
        <v>19</v>
      </c>
      <c r="BG190" s="21" t="s">
        <v>84</v>
      </c>
      <c r="BH190" s="21" t="s">
        <v>82</v>
      </c>
      <c r="BI190" s="22">
        <v>9.6</v>
      </c>
      <c r="BJ190" s="22">
        <v>4.2</v>
      </c>
      <c r="BK190" s="22">
        <v>19</v>
      </c>
      <c r="BM190" s="23">
        <f t="shared" si="21"/>
        <v>5.3999999999999995</v>
      </c>
      <c r="BN190" s="20">
        <f t="shared" si="22"/>
        <v>9.4</v>
      </c>
      <c r="BO190" s="20">
        <f t="shared" si="23"/>
        <v>2.2617630984737906</v>
      </c>
      <c r="BP190" s="20">
        <f t="shared" si="24"/>
        <v>1.4350845252893227</v>
      </c>
      <c r="BQ190" s="20">
        <f t="shared" si="25"/>
        <v>2.9444389791664403</v>
      </c>
    </row>
    <row r="191" spans="1:69" s="20" customFormat="1" ht="21" customHeight="1" x14ac:dyDescent="0.35">
      <c r="A191" s="20">
        <v>11</v>
      </c>
      <c r="B191" s="20">
        <v>8</v>
      </c>
      <c r="C191" s="20" t="s">
        <v>201</v>
      </c>
      <c r="D191" s="20" t="str">
        <f t="shared" si="20"/>
        <v>Beijer et al (2011)</v>
      </c>
      <c r="E191" s="20" t="s">
        <v>202</v>
      </c>
      <c r="F191" s="20" t="s">
        <v>882</v>
      </c>
      <c r="G191" s="20">
        <v>2011</v>
      </c>
      <c r="H191" s="20" t="s">
        <v>1013</v>
      </c>
      <c r="I191" s="20" t="s">
        <v>1339</v>
      </c>
      <c r="J191" s="20" t="s">
        <v>1338</v>
      </c>
      <c r="K191" s="20" t="s">
        <v>1331</v>
      </c>
      <c r="Q191" s="20">
        <v>1</v>
      </c>
      <c r="AP191" s="20" t="s">
        <v>159</v>
      </c>
      <c r="AQ191" s="20">
        <v>5.4</v>
      </c>
      <c r="AR191" s="20">
        <v>3.7</v>
      </c>
      <c r="AS191" s="20">
        <v>7.7</v>
      </c>
      <c r="BA191" s="20" t="s">
        <v>84</v>
      </c>
      <c r="BB191" s="20" t="s">
        <v>82</v>
      </c>
      <c r="BC191" s="20" t="s">
        <v>159</v>
      </c>
      <c r="BD191" s="20">
        <v>5.4</v>
      </c>
      <c r="BE191" s="20">
        <v>3.7</v>
      </c>
      <c r="BF191" s="20">
        <v>7.7</v>
      </c>
      <c r="BG191" s="21" t="s">
        <v>84</v>
      </c>
      <c r="BH191" s="21" t="s">
        <v>82</v>
      </c>
      <c r="BI191" s="22">
        <v>5.4</v>
      </c>
      <c r="BJ191" s="22">
        <v>3.7</v>
      </c>
      <c r="BK191" s="22">
        <v>7.7</v>
      </c>
      <c r="BM191" s="23">
        <f t="shared" si="21"/>
        <v>1.7000000000000002</v>
      </c>
      <c r="BN191" s="20">
        <f t="shared" si="22"/>
        <v>2.2999999999999998</v>
      </c>
      <c r="BO191" s="20">
        <f t="shared" si="23"/>
        <v>1.6863989535702288</v>
      </c>
      <c r="BP191" s="20">
        <f t="shared" si="24"/>
        <v>1.3083328196501789</v>
      </c>
      <c r="BQ191" s="20">
        <f t="shared" si="25"/>
        <v>2.0412203288596382</v>
      </c>
    </row>
    <row r="192" spans="1:69" s="20" customFormat="1" ht="21" customHeight="1" x14ac:dyDescent="0.35">
      <c r="A192" s="20">
        <v>40</v>
      </c>
      <c r="B192" s="20">
        <v>9</v>
      </c>
      <c r="C192" s="20" t="s">
        <v>914</v>
      </c>
      <c r="D192" s="20" t="str">
        <f t="shared" si="20"/>
        <v>Hwang, S. W. et al (2009)</v>
      </c>
      <c r="E192" s="20" t="s">
        <v>389</v>
      </c>
      <c r="F192" s="20" t="s">
        <v>882</v>
      </c>
      <c r="G192" s="20">
        <v>2009</v>
      </c>
      <c r="H192" s="20" t="s">
        <v>1027</v>
      </c>
      <c r="I192" s="20" t="s">
        <v>1340</v>
      </c>
      <c r="J192" s="20" t="s">
        <v>1338</v>
      </c>
      <c r="K192" s="20" t="s">
        <v>1331</v>
      </c>
      <c r="T192" s="20">
        <v>1</v>
      </c>
      <c r="AK192" s="27"/>
      <c r="AW192" s="20" t="s">
        <v>159</v>
      </c>
      <c r="AX192" s="20">
        <v>2.14</v>
      </c>
      <c r="AY192" s="20">
        <v>1.67</v>
      </c>
      <c r="AZ192" s="20">
        <v>2.75</v>
      </c>
      <c r="BA192" s="20" t="s">
        <v>158</v>
      </c>
      <c r="BB192" s="20" t="s">
        <v>82</v>
      </c>
      <c r="BC192" s="20" t="s">
        <v>159</v>
      </c>
      <c r="BD192" s="20">
        <v>2.14</v>
      </c>
      <c r="BE192" s="20">
        <v>1.67</v>
      </c>
      <c r="BF192" s="20">
        <v>2.75</v>
      </c>
      <c r="BG192" s="21" t="s">
        <v>158</v>
      </c>
      <c r="BH192" s="21"/>
      <c r="BI192" s="22">
        <v>2.14</v>
      </c>
      <c r="BJ192" s="22">
        <v>1.67</v>
      </c>
      <c r="BK192" s="22">
        <v>2.75</v>
      </c>
      <c r="BL192" s="20">
        <v>2.75</v>
      </c>
      <c r="BM192" s="23">
        <f t="shared" si="21"/>
        <v>0.4700000000000002</v>
      </c>
      <c r="BN192" s="20">
        <f t="shared" si="22"/>
        <v>0.60999999999999988</v>
      </c>
      <c r="BO192" s="20">
        <f t="shared" si="23"/>
        <v>0.76080582903376015</v>
      </c>
      <c r="BP192" s="20">
        <f t="shared" si="24"/>
        <v>0.51282362642866375</v>
      </c>
      <c r="BQ192" s="20">
        <f t="shared" si="25"/>
        <v>1.0116009116784799</v>
      </c>
    </row>
    <row r="193" spans="1:69" s="20" customFormat="1" ht="21" customHeight="1" x14ac:dyDescent="0.35">
      <c r="A193" s="20">
        <v>40</v>
      </c>
      <c r="B193" s="20">
        <v>10</v>
      </c>
      <c r="C193" s="20" t="s">
        <v>914</v>
      </c>
      <c r="D193" s="20" t="str">
        <f t="shared" si="20"/>
        <v>Hwang, S. W. et al (2009)</v>
      </c>
      <c r="E193" s="20" t="s">
        <v>389</v>
      </c>
      <c r="F193" s="20" t="s">
        <v>882</v>
      </c>
      <c r="G193" s="20">
        <v>2009</v>
      </c>
      <c r="H193" s="20" t="s">
        <v>1027</v>
      </c>
      <c r="I193" s="20" t="s">
        <v>1341</v>
      </c>
      <c r="J193" s="20" t="s">
        <v>1338</v>
      </c>
      <c r="K193" s="20" t="s">
        <v>1331</v>
      </c>
      <c r="T193" s="20">
        <v>1</v>
      </c>
      <c r="AK193" s="27"/>
      <c r="AW193" s="20" t="s">
        <v>159</v>
      </c>
      <c r="AX193" s="20">
        <v>2.56</v>
      </c>
      <c r="AY193" s="20">
        <v>2.2599999999999998</v>
      </c>
      <c r="AZ193" s="20">
        <v>2.9</v>
      </c>
      <c r="BA193" s="20" t="s">
        <v>158</v>
      </c>
      <c r="BB193" s="20" t="s">
        <v>82</v>
      </c>
      <c r="BC193" s="20" t="s">
        <v>159</v>
      </c>
      <c r="BD193" s="20">
        <v>2.56</v>
      </c>
      <c r="BE193" s="20">
        <v>2.2599999999999998</v>
      </c>
      <c r="BF193" s="20">
        <v>2.9</v>
      </c>
      <c r="BG193" s="21" t="s">
        <v>158</v>
      </c>
      <c r="BH193" s="21"/>
      <c r="BI193" s="22">
        <v>2.56</v>
      </c>
      <c r="BJ193" s="22">
        <v>2.2599999999999998</v>
      </c>
      <c r="BK193" s="22">
        <v>2.9</v>
      </c>
      <c r="BL193" s="20">
        <v>2.9</v>
      </c>
      <c r="BM193" s="23">
        <f t="shared" si="21"/>
        <v>0.30000000000000027</v>
      </c>
      <c r="BN193" s="20">
        <f t="shared" si="22"/>
        <v>0.33999999999999986</v>
      </c>
      <c r="BO193" s="20">
        <f t="shared" si="23"/>
        <v>0.94000725849147115</v>
      </c>
      <c r="BP193" s="20">
        <f t="shared" si="24"/>
        <v>0.81536481328419441</v>
      </c>
      <c r="BQ193" s="20">
        <f t="shared" si="25"/>
        <v>1.0647107369924282</v>
      </c>
    </row>
    <row r="194" spans="1:69" s="20" customFormat="1" ht="21" customHeight="1" x14ac:dyDescent="0.35">
      <c r="A194" s="20">
        <v>73</v>
      </c>
      <c r="B194" s="20">
        <v>2</v>
      </c>
      <c r="C194" s="20" t="s">
        <v>483</v>
      </c>
      <c r="D194" s="20" t="str">
        <f t="shared" si="20"/>
        <v>Ranzani et al (2020)</v>
      </c>
      <c r="E194" s="20" t="s">
        <v>484</v>
      </c>
      <c r="F194" s="20" t="s">
        <v>882</v>
      </c>
      <c r="G194" s="20">
        <v>2020</v>
      </c>
      <c r="H194" s="20" t="s">
        <v>1036</v>
      </c>
      <c r="I194" s="20" t="s">
        <v>1338</v>
      </c>
      <c r="J194" s="20" t="s">
        <v>1338</v>
      </c>
      <c r="K194" s="20" t="s">
        <v>1331</v>
      </c>
      <c r="O194" s="20">
        <v>1</v>
      </c>
      <c r="AI194" s="30" t="s">
        <v>1038</v>
      </c>
      <c r="AJ194" s="27">
        <v>2.36</v>
      </c>
      <c r="AK194" s="20">
        <v>1.48</v>
      </c>
      <c r="AL194" s="20">
        <v>3.74</v>
      </c>
      <c r="BA194" s="20" t="s">
        <v>81</v>
      </c>
      <c r="BB194" s="20" t="s">
        <v>82</v>
      </c>
      <c r="BC194" s="31" t="s">
        <v>1038</v>
      </c>
      <c r="BD194" s="29">
        <v>2.36</v>
      </c>
      <c r="BE194" s="23">
        <v>1.48</v>
      </c>
      <c r="BF194" s="23">
        <v>3.74</v>
      </c>
      <c r="BG194" s="21" t="s">
        <v>84</v>
      </c>
      <c r="BH194" s="21" t="s">
        <v>1342</v>
      </c>
      <c r="BI194" s="25">
        <f>(1-0.5^(SQRT(BD194)))/(1-0.5^(SQRT(1/BD194)))</f>
        <v>1.8043188156768415</v>
      </c>
      <c r="BJ194" s="25">
        <f>(1-0.5^(SQRT(BE194)))/(1-0.5^(SQRT(1/BE194)))</f>
        <v>1.3116204008801691</v>
      </c>
      <c r="BK194" s="25">
        <f>(1-0.5^(SQRT(BF194)))/(1-0.5^(SQRT(1/BF194)))</f>
        <v>2.4509767339004984</v>
      </c>
      <c r="BM194" s="23">
        <f t="shared" si="21"/>
        <v>0.49269841479667242</v>
      </c>
      <c r="BN194" s="20">
        <f t="shared" si="22"/>
        <v>0.64665791822365692</v>
      </c>
      <c r="BO194" s="20">
        <f t="shared" si="23"/>
        <v>0.59018313311963155</v>
      </c>
      <c r="BP194" s="20">
        <f t="shared" si="24"/>
        <v>0.27126332006087145</v>
      </c>
      <c r="BQ194" s="20">
        <f t="shared" si="25"/>
        <v>0.89648661200826485</v>
      </c>
    </row>
    <row r="195" spans="1:69" s="20" customFormat="1" ht="21" customHeight="1" x14ac:dyDescent="0.35">
      <c r="A195" s="20">
        <v>87</v>
      </c>
      <c r="B195" s="20">
        <v>2</v>
      </c>
      <c r="C195" s="20" t="s">
        <v>1048</v>
      </c>
      <c r="D195" s="20" t="str">
        <f t="shared" si="20"/>
        <v>Slockers et al (2018)</v>
      </c>
      <c r="E195" s="20" t="s">
        <v>1049</v>
      </c>
      <c r="F195" s="20" t="s">
        <v>882</v>
      </c>
      <c r="G195" s="20">
        <v>2018</v>
      </c>
      <c r="H195" s="20" t="s">
        <v>1062</v>
      </c>
      <c r="I195" s="20" t="s">
        <v>1345</v>
      </c>
      <c r="J195" s="20" t="s">
        <v>1338</v>
      </c>
      <c r="K195" s="20" t="s">
        <v>1331</v>
      </c>
      <c r="T195" s="20">
        <v>1</v>
      </c>
      <c r="AW195" s="20" t="s">
        <v>178</v>
      </c>
      <c r="AX195" s="20">
        <v>3.7</v>
      </c>
      <c r="AY195" s="20">
        <v>2</v>
      </c>
      <c r="AZ195" s="20">
        <v>6</v>
      </c>
      <c r="BA195" s="20" t="s">
        <v>158</v>
      </c>
      <c r="BB195" s="20" t="s">
        <v>82</v>
      </c>
      <c r="BC195" s="20" t="s">
        <v>178</v>
      </c>
      <c r="BD195" s="23">
        <v>3.7</v>
      </c>
      <c r="BE195" s="23">
        <v>2</v>
      </c>
      <c r="BF195" s="23">
        <v>6</v>
      </c>
      <c r="BG195" s="21" t="s">
        <v>158</v>
      </c>
      <c r="BH195" s="21"/>
      <c r="BI195" s="22">
        <v>3.7</v>
      </c>
      <c r="BJ195" s="22">
        <v>2</v>
      </c>
      <c r="BK195" s="22">
        <v>6</v>
      </c>
      <c r="BM195" s="23">
        <f t="shared" si="21"/>
        <v>1.7000000000000002</v>
      </c>
      <c r="BN195" s="20">
        <f t="shared" si="22"/>
        <v>2.2999999999999998</v>
      </c>
      <c r="BO195" s="20">
        <f t="shared" si="23"/>
        <v>1.3083328196501789</v>
      </c>
      <c r="BP195" s="20">
        <f t="shared" si="24"/>
        <v>0.69314718055994529</v>
      </c>
      <c r="BQ195" s="20">
        <f t="shared" si="25"/>
        <v>1.791759469228055</v>
      </c>
    </row>
    <row r="196" spans="1:69" s="20" customFormat="1" ht="21" customHeight="1" x14ac:dyDescent="0.35">
      <c r="A196" s="20">
        <v>89</v>
      </c>
      <c r="B196" s="20">
        <v>2</v>
      </c>
      <c r="C196" s="20" t="s">
        <v>1244</v>
      </c>
      <c r="D196" s="20" t="str">
        <f t="shared" si="20"/>
        <v>Stenius-Ayoade (2017)</v>
      </c>
      <c r="E196" s="20" t="s">
        <v>182</v>
      </c>
      <c r="F196" s="20" t="s">
        <v>882</v>
      </c>
      <c r="G196" s="20">
        <v>2017</v>
      </c>
      <c r="H196" s="20" t="s">
        <v>1248</v>
      </c>
      <c r="I196" s="20" t="s">
        <v>1346</v>
      </c>
      <c r="J196" s="20" t="s">
        <v>1338</v>
      </c>
      <c r="K196" s="20" t="s">
        <v>1331</v>
      </c>
      <c r="O196" s="20">
        <v>1</v>
      </c>
      <c r="AI196" s="31" t="s">
        <v>1249</v>
      </c>
      <c r="AJ196" s="20">
        <v>3.37</v>
      </c>
      <c r="AK196" s="20">
        <v>1.47</v>
      </c>
      <c r="AL196" s="20">
        <v>7.49</v>
      </c>
      <c r="BA196" s="20" t="s">
        <v>81</v>
      </c>
      <c r="BB196" s="20" t="s">
        <v>82</v>
      </c>
      <c r="BC196" s="31" t="s">
        <v>1249</v>
      </c>
      <c r="BD196" s="23">
        <v>3.37</v>
      </c>
      <c r="BE196" s="23">
        <v>1.47</v>
      </c>
      <c r="BF196" s="23">
        <v>7.49</v>
      </c>
      <c r="BG196" s="21" t="s">
        <v>84</v>
      </c>
      <c r="BH196" s="21" t="s">
        <v>1347</v>
      </c>
      <c r="BI196" s="25">
        <f t="shared" ref="BI196:BK197" si="27">(1-0.5^(SQRT(BD196)))/(1-0.5^(SQRT(1/BD196)))</f>
        <v>2.2890151086522716</v>
      </c>
      <c r="BJ196" s="25">
        <f t="shared" si="27"/>
        <v>1.3055030115050508</v>
      </c>
      <c r="BK196" s="25">
        <f t="shared" si="27"/>
        <v>3.7989335692720894</v>
      </c>
      <c r="BM196" s="23">
        <f t="shared" si="21"/>
        <v>0.98351209714722088</v>
      </c>
      <c r="BN196" s="20">
        <f t="shared" si="22"/>
        <v>1.5099184606198177</v>
      </c>
      <c r="BO196" s="20">
        <f t="shared" si="23"/>
        <v>0.82812164149572853</v>
      </c>
      <c r="BP196" s="20">
        <f t="shared" si="24"/>
        <v>0.26658841593726657</v>
      </c>
      <c r="BQ196" s="20">
        <f t="shared" si="25"/>
        <v>1.3347203876804203</v>
      </c>
    </row>
    <row r="197" spans="1:69" s="20" customFormat="1" ht="21" customHeight="1" x14ac:dyDescent="0.35">
      <c r="A197" s="20">
        <v>81</v>
      </c>
      <c r="B197" s="20">
        <v>2</v>
      </c>
      <c r="C197" s="20" t="s">
        <v>730</v>
      </c>
      <c r="D197" s="20" t="str">
        <f t="shared" si="20"/>
        <v>Schinka et al (2018)</v>
      </c>
      <c r="E197" s="20" t="s">
        <v>731</v>
      </c>
      <c r="F197" s="20" t="s">
        <v>882</v>
      </c>
      <c r="G197" s="20">
        <v>2018</v>
      </c>
      <c r="H197" s="20" t="s">
        <v>1045</v>
      </c>
      <c r="I197" s="20" t="s">
        <v>1343</v>
      </c>
      <c r="J197" s="20" t="s">
        <v>1338</v>
      </c>
      <c r="K197" s="20" t="s">
        <v>1331</v>
      </c>
      <c r="O197" s="20">
        <v>1</v>
      </c>
      <c r="AI197" s="20" t="s">
        <v>178</v>
      </c>
      <c r="AJ197" s="20">
        <v>3.5</v>
      </c>
      <c r="AK197" s="20">
        <v>2.9</v>
      </c>
      <c r="AL197" s="20">
        <v>4.3</v>
      </c>
      <c r="AM197" s="26"/>
      <c r="AN197" s="26"/>
      <c r="AO197" s="26"/>
      <c r="BA197" s="20" t="s">
        <v>81</v>
      </c>
      <c r="BB197" s="20" t="s">
        <v>82</v>
      </c>
      <c r="BC197" s="20" t="s">
        <v>178</v>
      </c>
      <c r="BD197" s="23">
        <v>3.5</v>
      </c>
      <c r="BE197" s="23">
        <v>2.9</v>
      </c>
      <c r="BF197" s="23">
        <v>4.3</v>
      </c>
      <c r="BG197" s="21" t="s">
        <v>84</v>
      </c>
      <c r="BH197" s="21" t="s">
        <v>1344</v>
      </c>
      <c r="BI197" s="25">
        <f t="shared" si="27"/>
        <v>2.3467490789727461</v>
      </c>
      <c r="BJ197" s="25">
        <f t="shared" si="27"/>
        <v>2.0720404408496949</v>
      </c>
      <c r="BK197" s="25">
        <f t="shared" si="27"/>
        <v>2.6833663145375373</v>
      </c>
      <c r="BM197" s="23">
        <f t="shared" si="21"/>
        <v>0.27470863812305124</v>
      </c>
      <c r="BN197" s="20">
        <f t="shared" si="22"/>
        <v>0.33661723556479117</v>
      </c>
      <c r="BO197" s="20">
        <f t="shared" si="23"/>
        <v>0.85303099976561947</v>
      </c>
      <c r="BP197" s="20">
        <f t="shared" si="24"/>
        <v>0.72853384199136895</v>
      </c>
      <c r="BQ197" s="20">
        <f t="shared" si="25"/>
        <v>0.98707209381882843</v>
      </c>
    </row>
    <row r="198" spans="1:69" s="20" customFormat="1" ht="21" customHeight="1" x14ac:dyDescent="0.35">
      <c r="A198" s="20">
        <v>111</v>
      </c>
      <c r="B198" s="20">
        <v>8</v>
      </c>
      <c r="C198" s="20" t="s">
        <v>583</v>
      </c>
      <c r="D198" s="20" t="str">
        <f t="shared" si="20"/>
        <v>Fine et al (2023)</v>
      </c>
      <c r="E198" s="20" t="s">
        <v>1251</v>
      </c>
      <c r="F198" s="20" t="s">
        <v>882</v>
      </c>
      <c r="G198" s="20">
        <v>2023</v>
      </c>
      <c r="I198" s="20" t="s">
        <v>1348</v>
      </c>
      <c r="J198" s="20" t="s">
        <v>1338</v>
      </c>
      <c r="K198" s="20" t="s">
        <v>1331</v>
      </c>
      <c r="Q198" s="20">
        <v>1</v>
      </c>
      <c r="AP198" s="20" t="s">
        <v>1253</v>
      </c>
      <c r="AQ198" s="20">
        <v>1.8</v>
      </c>
      <c r="AR198" s="20">
        <v>1.1000000000000001</v>
      </c>
      <c r="AS198" s="20">
        <v>3</v>
      </c>
      <c r="BA198" s="20" t="s">
        <v>84</v>
      </c>
      <c r="BB198" s="20" t="s">
        <v>82</v>
      </c>
      <c r="BC198" s="20" t="s">
        <v>1253</v>
      </c>
      <c r="BD198" s="20">
        <v>1.8</v>
      </c>
      <c r="BE198" s="20">
        <v>1.1000000000000001</v>
      </c>
      <c r="BF198" s="20">
        <v>3</v>
      </c>
      <c r="BG198" s="21" t="s">
        <v>84</v>
      </c>
      <c r="BH198" s="21" t="s">
        <v>82</v>
      </c>
      <c r="BI198" s="22">
        <v>1.8</v>
      </c>
      <c r="BJ198" s="22">
        <v>1.1000000000000001</v>
      </c>
      <c r="BK198" s="22">
        <v>3</v>
      </c>
      <c r="BM198" s="23">
        <f t="shared" si="21"/>
        <v>0.7</v>
      </c>
      <c r="BN198" s="20">
        <f t="shared" si="22"/>
        <v>1.2</v>
      </c>
      <c r="BO198" s="20">
        <f t="shared" si="23"/>
        <v>0.58778666490211906</v>
      </c>
      <c r="BP198" s="20">
        <f t="shared" si="24"/>
        <v>9.5310179804324935E-2</v>
      </c>
      <c r="BQ198" s="20">
        <f t="shared" si="25"/>
        <v>1.0986122886681098</v>
      </c>
    </row>
    <row r="199" spans="1:69" s="20" customFormat="1" ht="21" customHeight="1" x14ac:dyDescent="0.35">
      <c r="A199" s="20">
        <v>111</v>
      </c>
      <c r="B199" s="20">
        <v>9</v>
      </c>
      <c r="C199" s="20" t="s">
        <v>583</v>
      </c>
      <c r="D199" s="20" t="str">
        <f t="shared" si="20"/>
        <v>Fine et al (2023)</v>
      </c>
      <c r="E199" s="20" t="s">
        <v>1251</v>
      </c>
      <c r="F199" s="20" t="s">
        <v>882</v>
      </c>
      <c r="G199" s="20">
        <v>2023</v>
      </c>
      <c r="I199" s="20" t="s">
        <v>1349</v>
      </c>
      <c r="J199" s="20" t="s">
        <v>1338</v>
      </c>
      <c r="K199" s="20" t="s">
        <v>1331</v>
      </c>
      <c r="Q199" s="20">
        <v>1</v>
      </c>
      <c r="AP199" s="20" t="s">
        <v>1253</v>
      </c>
      <c r="AQ199" s="20">
        <v>1.8</v>
      </c>
      <c r="AR199" s="20">
        <v>1.4</v>
      </c>
      <c r="AS199" s="20">
        <v>2.4</v>
      </c>
      <c r="BA199" s="20" t="s">
        <v>84</v>
      </c>
      <c r="BB199" s="20" t="s">
        <v>82</v>
      </c>
      <c r="BC199" s="20" t="s">
        <v>1253</v>
      </c>
      <c r="BD199" s="20">
        <v>1.8</v>
      </c>
      <c r="BE199" s="20">
        <v>1.4</v>
      </c>
      <c r="BF199" s="20">
        <v>2.4</v>
      </c>
      <c r="BG199" s="21" t="s">
        <v>84</v>
      </c>
      <c r="BH199" s="21" t="s">
        <v>82</v>
      </c>
      <c r="BI199" s="22">
        <v>1.8</v>
      </c>
      <c r="BJ199" s="22">
        <v>1.4</v>
      </c>
      <c r="BK199" s="22">
        <v>2.4</v>
      </c>
      <c r="BM199" s="23">
        <f t="shared" si="21"/>
        <v>0.40000000000000013</v>
      </c>
      <c r="BN199" s="20">
        <f t="shared" si="22"/>
        <v>0.59999999999999987</v>
      </c>
      <c r="BO199" s="20">
        <f t="shared" si="23"/>
        <v>0.58778666490211906</v>
      </c>
      <c r="BP199" s="20">
        <f t="shared" si="24"/>
        <v>0.33647223662121289</v>
      </c>
      <c r="BQ199" s="20">
        <f t="shared" si="25"/>
        <v>0.87546873735389985</v>
      </c>
    </row>
    <row r="200" spans="1:69" s="20" customFormat="1" ht="21" customHeight="1" x14ac:dyDescent="0.35">
      <c r="A200" s="20">
        <v>7</v>
      </c>
      <c r="B200" s="20">
        <v>12</v>
      </c>
      <c r="C200" s="20" t="s">
        <v>522</v>
      </c>
      <c r="D200" s="20" t="str">
        <f t="shared" si="20"/>
        <v>Baggett et al (2013)</v>
      </c>
      <c r="E200" s="20" t="s">
        <v>523</v>
      </c>
      <c r="F200" s="20" t="s">
        <v>882</v>
      </c>
      <c r="G200" s="20">
        <v>2013</v>
      </c>
      <c r="H200" s="20" t="s">
        <v>895</v>
      </c>
      <c r="I200" s="20" t="s">
        <v>1330</v>
      </c>
      <c r="K200" s="20" t="s">
        <v>1331</v>
      </c>
      <c r="T200" s="20">
        <v>1</v>
      </c>
      <c r="AW200" s="20" t="s">
        <v>528</v>
      </c>
      <c r="AX200" s="20">
        <v>0.9</v>
      </c>
      <c r="AY200" s="20">
        <v>0.3</v>
      </c>
      <c r="AZ200" s="20">
        <v>2.5</v>
      </c>
      <c r="BA200" s="20" t="s">
        <v>158</v>
      </c>
      <c r="BB200" s="20" t="s">
        <v>82</v>
      </c>
      <c r="BC200" s="20" t="s">
        <v>528</v>
      </c>
      <c r="BD200" s="20">
        <v>0.9</v>
      </c>
      <c r="BE200" s="20">
        <v>0.3</v>
      </c>
      <c r="BF200" s="20">
        <v>2.5</v>
      </c>
      <c r="BG200" s="21" t="s">
        <v>158</v>
      </c>
      <c r="BH200" s="21"/>
      <c r="BI200" s="22">
        <v>0.9</v>
      </c>
      <c r="BJ200" s="22">
        <v>0.3</v>
      </c>
      <c r="BK200" s="22">
        <v>2.5</v>
      </c>
      <c r="BM200" s="23">
        <f t="shared" si="21"/>
        <v>0.60000000000000009</v>
      </c>
      <c r="BN200" s="20">
        <f t="shared" si="22"/>
        <v>1.6</v>
      </c>
      <c r="BO200" s="20">
        <f t="shared" si="23"/>
        <v>-0.10536051565782628</v>
      </c>
      <c r="BP200" s="20">
        <f t="shared" si="24"/>
        <v>-1.2039728043259361</v>
      </c>
      <c r="BQ200" s="20">
        <f t="shared" si="25"/>
        <v>0.91629073187415511</v>
      </c>
    </row>
    <row r="201" spans="1:69" s="20" customFormat="1" ht="21" customHeight="1" x14ac:dyDescent="0.35">
      <c r="A201" s="9">
        <v>7</v>
      </c>
      <c r="B201" s="9">
        <v>14</v>
      </c>
      <c r="C201" s="9" t="s">
        <v>522</v>
      </c>
      <c r="D201" s="9" t="s">
        <v>1657</v>
      </c>
      <c r="E201" s="9" t="s">
        <v>523</v>
      </c>
      <c r="F201" s="9" t="s">
        <v>882</v>
      </c>
      <c r="G201" s="9">
        <v>2013</v>
      </c>
      <c r="H201" s="9" t="s">
        <v>895</v>
      </c>
      <c r="I201" s="9" t="s">
        <v>1475</v>
      </c>
      <c r="J201" s="9" t="s">
        <v>1637</v>
      </c>
      <c r="K201" s="9" t="s">
        <v>1637</v>
      </c>
      <c r="L201" s="9"/>
      <c r="M201" s="9"/>
      <c r="N201" s="9"/>
      <c r="O201" s="9"/>
      <c r="P201" s="9"/>
      <c r="Q201" s="9"/>
      <c r="R201" s="9"/>
      <c r="S201" s="9"/>
      <c r="T201" s="9">
        <v>1</v>
      </c>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t="s">
        <v>528</v>
      </c>
      <c r="AX201" s="9">
        <v>23.6</v>
      </c>
      <c r="AY201" s="9">
        <v>15.2</v>
      </c>
      <c r="AZ201" s="9">
        <v>36.6</v>
      </c>
      <c r="BA201" s="9" t="s">
        <v>158</v>
      </c>
      <c r="BB201" s="9" t="s">
        <v>82</v>
      </c>
      <c r="BC201" s="9" t="s">
        <v>528</v>
      </c>
      <c r="BD201" s="9">
        <v>23.6</v>
      </c>
      <c r="BE201" s="9">
        <v>15.2</v>
      </c>
      <c r="BF201" s="9">
        <v>36.6</v>
      </c>
      <c r="BG201" s="35" t="s">
        <v>158</v>
      </c>
      <c r="BH201" s="35"/>
      <c r="BI201" s="36">
        <v>23.6</v>
      </c>
      <c r="BJ201" s="36">
        <v>15.2</v>
      </c>
      <c r="BK201" s="36">
        <v>36.6</v>
      </c>
      <c r="BL201" s="9"/>
      <c r="BM201" s="9">
        <v>8.4000000000000021</v>
      </c>
      <c r="BN201" s="9">
        <v>13</v>
      </c>
      <c r="BO201" s="9">
        <v>3.1612467120315646</v>
      </c>
      <c r="BP201" s="9">
        <v>2.7212954278522306</v>
      </c>
      <c r="BQ201" s="9">
        <v>3.6000482404073204</v>
      </c>
    </row>
    <row r="202" spans="1:69" s="20" customFormat="1" ht="21" customHeight="1" x14ac:dyDescent="0.35">
      <c r="A202" s="9">
        <v>7</v>
      </c>
      <c r="B202" s="9">
        <v>15</v>
      </c>
      <c r="C202" s="9" t="s">
        <v>522</v>
      </c>
      <c r="D202" s="9" t="s">
        <v>1657</v>
      </c>
      <c r="E202" s="9" t="s">
        <v>523</v>
      </c>
      <c r="F202" s="9" t="s">
        <v>882</v>
      </c>
      <c r="G202" s="9">
        <v>2013</v>
      </c>
      <c r="H202" s="9" t="s">
        <v>895</v>
      </c>
      <c r="I202" s="9" t="s">
        <v>1476</v>
      </c>
      <c r="J202" s="9" t="s">
        <v>1637</v>
      </c>
      <c r="K202" s="9" t="s">
        <v>1637</v>
      </c>
      <c r="L202" s="9"/>
      <c r="M202" s="9"/>
      <c r="N202" s="9"/>
      <c r="O202" s="9"/>
      <c r="P202" s="9"/>
      <c r="Q202" s="9"/>
      <c r="R202" s="9"/>
      <c r="S202" s="9"/>
      <c r="T202" s="9">
        <v>1</v>
      </c>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t="s">
        <v>528</v>
      </c>
      <c r="AX202" s="9">
        <v>21.2</v>
      </c>
      <c r="AY202" s="9">
        <v>11.4</v>
      </c>
      <c r="AZ202" s="9">
        <v>39.5</v>
      </c>
      <c r="BA202" s="9" t="s">
        <v>158</v>
      </c>
      <c r="BB202" s="9" t="s">
        <v>82</v>
      </c>
      <c r="BC202" s="9" t="s">
        <v>528</v>
      </c>
      <c r="BD202" s="9">
        <v>21.2</v>
      </c>
      <c r="BE202" s="9">
        <v>11.4</v>
      </c>
      <c r="BF202" s="9">
        <v>39.5</v>
      </c>
      <c r="BG202" s="35" t="s">
        <v>158</v>
      </c>
      <c r="BH202" s="35"/>
      <c r="BI202" s="36">
        <v>21.2</v>
      </c>
      <c r="BJ202" s="36">
        <v>11.4</v>
      </c>
      <c r="BK202" s="36">
        <v>39.5</v>
      </c>
      <c r="BL202" s="9"/>
      <c r="BM202" s="9">
        <v>9.7999999999999989</v>
      </c>
      <c r="BN202" s="9">
        <v>18.3</v>
      </c>
      <c r="BO202" s="9">
        <v>3.0540011816779669</v>
      </c>
      <c r="BP202" s="9">
        <v>2.4336133554004498</v>
      </c>
      <c r="BQ202" s="9">
        <v>3.6763006719070761</v>
      </c>
    </row>
    <row r="203" spans="1:69" s="20" customFormat="1" ht="21" customHeight="1" x14ac:dyDescent="0.35">
      <c r="A203" s="9">
        <v>7</v>
      </c>
      <c r="B203" s="9">
        <v>16</v>
      </c>
      <c r="C203" s="9" t="s">
        <v>522</v>
      </c>
      <c r="D203" s="9" t="s">
        <v>1657</v>
      </c>
      <c r="E203" s="9" t="s">
        <v>523</v>
      </c>
      <c r="F203" s="9" t="s">
        <v>882</v>
      </c>
      <c r="G203" s="9">
        <v>2013</v>
      </c>
      <c r="H203" s="9" t="s">
        <v>895</v>
      </c>
      <c r="I203" s="9" t="s">
        <v>1477</v>
      </c>
      <c r="J203" s="9" t="s">
        <v>1637</v>
      </c>
      <c r="K203" s="9" t="s">
        <v>1637</v>
      </c>
      <c r="L203" s="9"/>
      <c r="M203" s="9"/>
      <c r="N203" s="9"/>
      <c r="O203" s="9"/>
      <c r="P203" s="9"/>
      <c r="Q203" s="9"/>
      <c r="R203" s="9"/>
      <c r="S203" s="9"/>
      <c r="T203" s="9">
        <v>1</v>
      </c>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t="s">
        <v>528</v>
      </c>
      <c r="AX203" s="9">
        <v>16</v>
      </c>
      <c r="AY203" s="9">
        <v>12.6</v>
      </c>
      <c r="AZ203" s="9">
        <v>20.3</v>
      </c>
      <c r="BA203" s="9" t="s">
        <v>158</v>
      </c>
      <c r="BB203" s="9" t="s">
        <v>82</v>
      </c>
      <c r="BC203" s="9" t="s">
        <v>528</v>
      </c>
      <c r="BD203" s="9">
        <v>16</v>
      </c>
      <c r="BE203" s="9">
        <v>12.6</v>
      </c>
      <c r="BF203" s="9">
        <v>20.3</v>
      </c>
      <c r="BG203" s="35" t="s">
        <v>158</v>
      </c>
      <c r="BH203" s="35"/>
      <c r="BI203" s="36">
        <v>16</v>
      </c>
      <c r="BJ203" s="36">
        <v>12.6</v>
      </c>
      <c r="BK203" s="36">
        <v>20.3</v>
      </c>
      <c r="BL203" s="9"/>
      <c r="BM203" s="9">
        <v>3.4000000000000004</v>
      </c>
      <c r="BN203" s="9">
        <v>4.3000000000000007</v>
      </c>
      <c r="BO203" s="9">
        <v>2.7725887222397811</v>
      </c>
      <c r="BP203" s="9">
        <v>2.5336968139574321</v>
      </c>
      <c r="BQ203" s="9">
        <v>3.0106208860477417</v>
      </c>
    </row>
    <row r="204" spans="1:69" s="20" customFormat="1" ht="21" customHeight="1" x14ac:dyDescent="0.35">
      <c r="A204" s="9">
        <v>7</v>
      </c>
      <c r="B204" s="9">
        <v>17</v>
      </c>
      <c r="C204" s="9" t="s">
        <v>522</v>
      </c>
      <c r="D204" s="9" t="s">
        <v>1657</v>
      </c>
      <c r="E204" s="9" t="s">
        <v>523</v>
      </c>
      <c r="F204" s="9" t="s">
        <v>882</v>
      </c>
      <c r="G204" s="9">
        <v>2013</v>
      </c>
      <c r="H204" s="9" t="s">
        <v>895</v>
      </c>
      <c r="I204" s="9" t="s">
        <v>1478</v>
      </c>
      <c r="J204" s="9" t="s">
        <v>1637</v>
      </c>
      <c r="K204" s="9" t="s">
        <v>1637</v>
      </c>
      <c r="L204" s="9"/>
      <c r="M204" s="9"/>
      <c r="N204" s="9"/>
      <c r="O204" s="9"/>
      <c r="P204" s="9"/>
      <c r="Q204" s="9"/>
      <c r="R204" s="9"/>
      <c r="S204" s="9"/>
      <c r="T204" s="9">
        <v>1</v>
      </c>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t="s">
        <v>528</v>
      </c>
      <c r="AX204" s="9">
        <v>17.5</v>
      </c>
      <c r="AY204" s="9">
        <v>13.6</v>
      </c>
      <c r="AZ204" s="9">
        <v>22.5</v>
      </c>
      <c r="BA204" s="9" t="s">
        <v>158</v>
      </c>
      <c r="BB204" s="9" t="s">
        <v>82</v>
      </c>
      <c r="BC204" s="9" t="s">
        <v>528</v>
      </c>
      <c r="BD204" s="9">
        <v>17.5</v>
      </c>
      <c r="BE204" s="9">
        <v>13.6</v>
      </c>
      <c r="BF204" s="9">
        <v>22.5</v>
      </c>
      <c r="BG204" s="35" t="s">
        <v>158</v>
      </c>
      <c r="BH204" s="35"/>
      <c r="BI204" s="36">
        <v>17.5</v>
      </c>
      <c r="BJ204" s="36">
        <v>13.6</v>
      </c>
      <c r="BK204" s="36">
        <v>22.5</v>
      </c>
      <c r="BL204" s="9"/>
      <c r="BM204" s="9">
        <v>3.9000000000000004</v>
      </c>
      <c r="BN204" s="9">
        <v>5</v>
      </c>
      <c r="BO204" s="9">
        <v>2.8622008809294686</v>
      </c>
      <c r="BP204" s="9">
        <v>2.6100697927420065</v>
      </c>
      <c r="BQ204" s="9">
        <v>3.1135153092103742</v>
      </c>
    </row>
    <row r="205" spans="1:69" s="20" customFormat="1" ht="21" customHeight="1" x14ac:dyDescent="0.35">
      <c r="A205" s="9">
        <v>30</v>
      </c>
      <c r="B205" s="9">
        <v>1</v>
      </c>
      <c r="C205" s="9" t="s">
        <v>583</v>
      </c>
      <c r="D205" s="9" t="s">
        <v>1684</v>
      </c>
      <c r="E205" s="9" t="s">
        <v>584</v>
      </c>
      <c r="F205" s="9" t="s">
        <v>882</v>
      </c>
      <c r="G205" s="9">
        <v>2020</v>
      </c>
      <c r="H205" s="9" t="s">
        <v>1490</v>
      </c>
      <c r="I205" s="9" t="s">
        <v>1490</v>
      </c>
      <c r="J205" s="9" t="s">
        <v>1637</v>
      </c>
      <c r="K205" s="9" t="s">
        <v>1637</v>
      </c>
      <c r="L205" s="9"/>
      <c r="M205" s="9"/>
      <c r="N205" s="9"/>
      <c r="O205" s="9">
        <v>1</v>
      </c>
      <c r="P205" s="9"/>
      <c r="Q205" s="9"/>
      <c r="R205" s="9"/>
      <c r="S205" s="9"/>
      <c r="T205" s="9"/>
      <c r="U205" s="9"/>
      <c r="V205" s="9"/>
      <c r="W205" s="9"/>
      <c r="X205" s="9"/>
      <c r="Y205" s="9"/>
      <c r="Z205" s="9"/>
      <c r="AA205" s="9"/>
      <c r="AB205" s="9"/>
      <c r="AC205" s="9"/>
      <c r="AD205" s="9"/>
      <c r="AE205" s="9"/>
      <c r="AF205" s="9"/>
      <c r="AG205" s="9"/>
      <c r="AH205" s="9"/>
      <c r="AI205" s="9" t="s">
        <v>1491</v>
      </c>
      <c r="AJ205" s="9">
        <v>1.77</v>
      </c>
      <c r="AK205" s="9">
        <v>1.25</v>
      </c>
      <c r="AL205" s="9">
        <v>2.5</v>
      </c>
      <c r="AM205" s="9"/>
      <c r="AN205" s="9"/>
      <c r="AO205" s="9"/>
      <c r="AP205" s="9"/>
      <c r="AQ205" s="9"/>
      <c r="AR205" s="9"/>
      <c r="AS205" s="9"/>
      <c r="AT205" s="9"/>
      <c r="AU205" s="9"/>
      <c r="AV205" s="9"/>
      <c r="AW205" s="9"/>
      <c r="AX205" s="9"/>
      <c r="AY205" s="9"/>
      <c r="AZ205" s="9"/>
      <c r="BA205" s="9" t="s">
        <v>81</v>
      </c>
      <c r="BB205" s="9" t="s">
        <v>82</v>
      </c>
      <c r="BC205" s="9" t="s">
        <v>1491</v>
      </c>
      <c r="BD205" s="9">
        <v>1.77</v>
      </c>
      <c r="BE205" s="9">
        <v>1.25</v>
      </c>
      <c r="BF205" s="9">
        <v>2.5</v>
      </c>
      <c r="BG205" s="35" t="s">
        <v>84</v>
      </c>
      <c r="BH205" s="35" t="s">
        <v>1492</v>
      </c>
      <c r="BI205" s="36">
        <v>1.4833381461384683</v>
      </c>
      <c r="BJ205" s="36">
        <v>1.1671708750689318</v>
      </c>
      <c r="BK205" s="36">
        <v>1.8758520365733544</v>
      </c>
      <c r="BL205" s="9"/>
      <c r="BM205" s="9">
        <v>0.31616727106953646</v>
      </c>
      <c r="BN205" s="9">
        <v>0.39251389043488616</v>
      </c>
      <c r="BO205" s="9">
        <v>0.39429505209250693</v>
      </c>
      <c r="BP205" s="9">
        <v>0.15458276509548544</v>
      </c>
      <c r="BQ205" s="9">
        <v>0.62906297571088765</v>
      </c>
    </row>
    <row r="206" spans="1:69" s="20" customFormat="1" ht="21" customHeight="1" x14ac:dyDescent="0.35">
      <c r="A206" s="9">
        <v>68</v>
      </c>
      <c r="B206" s="9">
        <v>1</v>
      </c>
      <c r="C206" s="9" t="s">
        <v>700</v>
      </c>
      <c r="D206" s="9" t="s">
        <v>1686</v>
      </c>
      <c r="E206" s="9" t="s">
        <v>701</v>
      </c>
      <c r="F206" s="9" t="s">
        <v>882</v>
      </c>
      <c r="G206" s="9">
        <v>2001</v>
      </c>
      <c r="H206" s="9" t="s">
        <v>1511</v>
      </c>
      <c r="I206" s="9" t="s">
        <v>1512</v>
      </c>
      <c r="J206" s="9" t="s">
        <v>1637</v>
      </c>
      <c r="K206" s="9" t="s">
        <v>1637</v>
      </c>
      <c r="L206" s="9"/>
      <c r="M206" s="9"/>
      <c r="N206" s="9"/>
      <c r="O206" s="9"/>
      <c r="P206" s="9"/>
      <c r="Q206" s="9">
        <v>1</v>
      </c>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t="s">
        <v>1513</v>
      </c>
      <c r="AQ206" s="9">
        <v>2.2999999999999998</v>
      </c>
      <c r="AR206" s="9">
        <v>1.06</v>
      </c>
      <c r="AS206" s="9">
        <v>5.01</v>
      </c>
      <c r="AT206" s="9"/>
      <c r="AU206" s="9"/>
      <c r="AV206" s="9"/>
      <c r="AW206" s="9"/>
      <c r="AX206" s="9"/>
      <c r="AY206" s="9"/>
      <c r="AZ206" s="9"/>
      <c r="BA206" s="9" t="s">
        <v>84</v>
      </c>
      <c r="BB206" s="9" t="s">
        <v>82</v>
      </c>
      <c r="BC206" s="9" t="s">
        <v>1513</v>
      </c>
      <c r="BD206" s="9">
        <v>2.2999999999999998</v>
      </c>
      <c r="BE206" s="9">
        <v>1.06</v>
      </c>
      <c r="BF206" s="9">
        <v>5.01</v>
      </c>
      <c r="BG206" s="35" t="s">
        <v>84</v>
      </c>
      <c r="BH206" s="35" t="s">
        <v>82</v>
      </c>
      <c r="BI206" s="36">
        <v>2.2999999999999998</v>
      </c>
      <c r="BJ206" s="36">
        <v>1.06</v>
      </c>
      <c r="BK206" s="36">
        <v>5.01</v>
      </c>
      <c r="BL206" s="9"/>
      <c r="BM206" s="9">
        <v>1.2399999999999998</v>
      </c>
      <c r="BN206" s="9">
        <v>2.71</v>
      </c>
      <c r="BO206" s="9">
        <v>0.83290912293510388</v>
      </c>
      <c r="BP206" s="9">
        <v>5.8268908123975824E-2</v>
      </c>
      <c r="BQ206" s="9">
        <v>1.6114359150967734</v>
      </c>
    </row>
    <row r="207" spans="1:69" s="20" customFormat="1" ht="21" customHeight="1" x14ac:dyDescent="0.35">
      <c r="A207" s="9">
        <v>77</v>
      </c>
      <c r="B207" s="9">
        <v>8</v>
      </c>
      <c r="C207" s="9" t="s">
        <v>712</v>
      </c>
      <c r="D207" s="9" t="s">
        <v>1661</v>
      </c>
      <c r="E207" s="9" t="s">
        <v>713</v>
      </c>
      <c r="F207" s="9" t="s">
        <v>882</v>
      </c>
      <c r="G207" s="9">
        <v>2018</v>
      </c>
      <c r="H207" s="9" t="s">
        <v>951</v>
      </c>
      <c r="I207" s="9" t="s">
        <v>1515</v>
      </c>
      <c r="J207" s="9" t="s">
        <v>1637</v>
      </c>
      <c r="K207" s="9" t="s">
        <v>1637</v>
      </c>
      <c r="L207" s="9"/>
      <c r="M207" s="9"/>
      <c r="N207" s="9"/>
      <c r="O207" s="9"/>
      <c r="P207" s="9"/>
      <c r="Q207" s="9"/>
      <c r="R207" s="9"/>
      <c r="S207" s="9"/>
      <c r="T207" s="9">
        <v>1</v>
      </c>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t="s">
        <v>159</v>
      </c>
      <c r="AX207" s="9">
        <v>0.9</v>
      </c>
      <c r="AY207" s="9">
        <v>0.4</v>
      </c>
      <c r="AZ207" s="9">
        <v>1.7</v>
      </c>
      <c r="BA207" s="9" t="s">
        <v>158</v>
      </c>
      <c r="BB207" s="9" t="s">
        <v>82</v>
      </c>
      <c r="BC207" s="9" t="s">
        <v>159</v>
      </c>
      <c r="BD207" s="9">
        <v>0.9</v>
      </c>
      <c r="BE207" s="9">
        <v>0.4</v>
      </c>
      <c r="BF207" s="9">
        <v>1.7</v>
      </c>
      <c r="BG207" s="35" t="s">
        <v>158</v>
      </c>
      <c r="BH207" s="35"/>
      <c r="BI207" s="36">
        <v>0.9</v>
      </c>
      <c r="BJ207" s="36">
        <v>0.4</v>
      </c>
      <c r="BK207" s="36">
        <v>1.7</v>
      </c>
      <c r="BL207" s="9"/>
      <c r="BM207" s="9">
        <v>0.5</v>
      </c>
      <c r="BN207" s="9">
        <v>0.79999999999999993</v>
      </c>
      <c r="BO207" s="9">
        <v>-0.10536051565782628</v>
      </c>
      <c r="BP207" s="9">
        <v>-0.916290731874155</v>
      </c>
      <c r="BQ207" s="9">
        <v>0.53062825106217038</v>
      </c>
    </row>
    <row r="208" spans="1:69" s="20" customFormat="1" ht="21" customHeight="1" x14ac:dyDescent="0.35">
      <c r="A208" s="9">
        <v>77</v>
      </c>
      <c r="B208" s="9">
        <v>9</v>
      </c>
      <c r="C208" s="9" t="s">
        <v>712</v>
      </c>
      <c r="D208" s="9" t="s">
        <v>1661</v>
      </c>
      <c r="E208" s="9" t="s">
        <v>713</v>
      </c>
      <c r="F208" s="9" t="s">
        <v>882</v>
      </c>
      <c r="G208" s="9">
        <v>2018</v>
      </c>
      <c r="H208" s="9" t="s">
        <v>951</v>
      </c>
      <c r="I208" s="9" t="s">
        <v>1515</v>
      </c>
      <c r="J208" s="9" t="s">
        <v>1637</v>
      </c>
      <c r="K208" s="9" t="s">
        <v>1637</v>
      </c>
      <c r="L208" s="9"/>
      <c r="M208" s="9"/>
      <c r="N208" s="9"/>
      <c r="O208" s="9"/>
      <c r="P208" s="9"/>
      <c r="Q208" s="9"/>
      <c r="R208" s="9"/>
      <c r="S208" s="9"/>
      <c r="T208" s="9">
        <v>1</v>
      </c>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t="s">
        <v>159</v>
      </c>
      <c r="AX208" s="9">
        <v>14.1</v>
      </c>
      <c r="AY208" s="9">
        <v>6.5</v>
      </c>
      <c r="AZ208" s="9">
        <v>26.7</v>
      </c>
      <c r="BA208" s="9" t="s">
        <v>158</v>
      </c>
      <c r="BB208" s="9" t="s">
        <v>82</v>
      </c>
      <c r="BC208" s="9" t="s">
        <v>159</v>
      </c>
      <c r="BD208" s="9">
        <v>14.1</v>
      </c>
      <c r="BE208" s="9">
        <v>6.5</v>
      </c>
      <c r="BF208" s="9">
        <v>26.7</v>
      </c>
      <c r="BG208" s="35" t="s">
        <v>158</v>
      </c>
      <c r="BH208" s="35"/>
      <c r="BI208" s="36">
        <v>14.1</v>
      </c>
      <c r="BJ208" s="36">
        <v>6.5</v>
      </c>
      <c r="BK208" s="36">
        <v>26.7</v>
      </c>
      <c r="BL208" s="9"/>
      <c r="BM208" s="9">
        <v>7.6</v>
      </c>
      <c r="BN208" s="9">
        <v>12.6</v>
      </c>
      <c r="BO208" s="9">
        <v>2.6461747973841225</v>
      </c>
      <c r="BP208" s="9">
        <v>1.8718021769015913</v>
      </c>
      <c r="BQ208" s="9">
        <v>3.2846635654062037</v>
      </c>
    </row>
    <row r="209" spans="1:69" s="20" customFormat="1" ht="21" customHeight="1" x14ac:dyDescent="0.35">
      <c r="A209" s="9">
        <v>111</v>
      </c>
      <c r="B209" s="9">
        <v>11</v>
      </c>
      <c r="C209" s="9" t="s">
        <v>583</v>
      </c>
      <c r="D209" s="9" t="s">
        <v>1692</v>
      </c>
      <c r="E209" s="9" t="s">
        <v>1251</v>
      </c>
      <c r="F209" s="9" t="s">
        <v>882</v>
      </c>
      <c r="G209" s="9">
        <v>2023</v>
      </c>
      <c r="H209" s="9"/>
      <c r="I209" s="9" t="s">
        <v>1520</v>
      </c>
      <c r="J209" s="9" t="s">
        <v>1637</v>
      </c>
      <c r="K209" s="9" t="s">
        <v>1637</v>
      </c>
      <c r="L209" s="9"/>
      <c r="M209" s="9"/>
      <c r="N209" s="9"/>
      <c r="O209" s="9"/>
      <c r="P209" s="9"/>
      <c r="Q209" s="9">
        <v>1</v>
      </c>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t="s">
        <v>1253</v>
      </c>
      <c r="AQ209" s="9">
        <v>27</v>
      </c>
      <c r="AR209" s="9">
        <v>22.8</v>
      </c>
      <c r="AS209" s="9">
        <v>32</v>
      </c>
      <c r="AT209" s="9"/>
      <c r="AU209" s="9"/>
      <c r="AV209" s="9"/>
      <c r="AW209" s="9"/>
      <c r="AX209" s="9"/>
      <c r="AY209" s="9"/>
      <c r="AZ209" s="9"/>
      <c r="BA209" s="9" t="s">
        <v>84</v>
      </c>
      <c r="BB209" s="9" t="s">
        <v>82</v>
      </c>
      <c r="BC209" s="9" t="s">
        <v>1253</v>
      </c>
      <c r="BD209" s="9">
        <v>27</v>
      </c>
      <c r="BE209" s="9">
        <v>22.8</v>
      </c>
      <c r="BF209" s="9">
        <v>32</v>
      </c>
      <c r="BG209" s="35" t="s">
        <v>84</v>
      </c>
      <c r="BH209" s="35" t="s">
        <v>82</v>
      </c>
      <c r="BI209" s="36">
        <v>27</v>
      </c>
      <c r="BJ209" s="36">
        <v>22.8</v>
      </c>
      <c r="BK209" s="36">
        <v>32</v>
      </c>
      <c r="BL209" s="9"/>
      <c r="BM209" s="9">
        <v>4.1999999999999993</v>
      </c>
      <c r="BN209" s="9">
        <v>5</v>
      </c>
      <c r="BO209" s="9">
        <v>3.2958368660043291</v>
      </c>
      <c r="BP209" s="9">
        <v>3.1267605359603952</v>
      </c>
      <c r="BQ209" s="9">
        <v>3.4657359027997265</v>
      </c>
    </row>
    <row r="210" spans="1:69" s="20" customFormat="1" ht="21" customHeight="1" x14ac:dyDescent="0.35">
      <c r="A210" s="9">
        <v>111</v>
      </c>
      <c r="B210" s="9">
        <v>12</v>
      </c>
      <c r="C210" s="9" t="s">
        <v>583</v>
      </c>
      <c r="D210" s="9" t="s">
        <v>1692</v>
      </c>
      <c r="E210" s="9" t="s">
        <v>1251</v>
      </c>
      <c r="F210" s="9" t="s">
        <v>882</v>
      </c>
      <c r="G210" s="9">
        <v>2023</v>
      </c>
      <c r="H210" s="9"/>
      <c r="I210" s="9" t="s">
        <v>1521</v>
      </c>
      <c r="J210" s="9" t="s">
        <v>1637</v>
      </c>
      <c r="K210" s="9" t="s">
        <v>1637</v>
      </c>
      <c r="L210" s="9"/>
      <c r="M210" s="9"/>
      <c r="N210" s="9"/>
      <c r="O210" s="9"/>
      <c r="P210" s="9"/>
      <c r="Q210" s="9">
        <v>1</v>
      </c>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t="s">
        <v>1253</v>
      </c>
      <c r="AQ210" s="9">
        <v>20.2</v>
      </c>
      <c r="AR210" s="9">
        <v>17.5</v>
      </c>
      <c r="AS210" s="9">
        <v>23.2</v>
      </c>
      <c r="AT210" s="9"/>
      <c r="AU210" s="9"/>
      <c r="AV210" s="9"/>
      <c r="AW210" s="9"/>
      <c r="AX210" s="9"/>
      <c r="AY210" s="9"/>
      <c r="AZ210" s="9"/>
      <c r="BA210" s="9" t="s">
        <v>84</v>
      </c>
      <c r="BB210" s="9" t="s">
        <v>82</v>
      </c>
      <c r="BC210" s="9" t="s">
        <v>1253</v>
      </c>
      <c r="BD210" s="9">
        <v>20.2</v>
      </c>
      <c r="BE210" s="9">
        <v>17.5</v>
      </c>
      <c r="BF210" s="9">
        <v>23.2</v>
      </c>
      <c r="BG210" s="35" t="s">
        <v>84</v>
      </c>
      <c r="BH210" s="35" t="s">
        <v>82</v>
      </c>
      <c r="BI210" s="36">
        <v>20.2</v>
      </c>
      <c r="BJ210" s="36">
        <v>17.5</v>
      </c>
      <c r="BK210" s="36">
        <v>23.2</v>
      </c>
      <c r="BL210" s="9"/>
      <c r="BM210" s="9">
        <v>2.6999999999999993</v>
      </c>
      <c r="BN210" s="9">
        <v>3</v>
      </c>
      <c r="BO210" s="9">
        <v>3.0056826044071592</v>
      </c>
      <c r="BP210" s="9">
        <v>2.8622008809294686</v>
      </c>
      <c r="BQ210" s="9">
        <v>3.1441522786722644</v>
      </c>
    </row>
    <row r="211" spans="1:69" s="20" customFormat="1" ht="21" customHeight="1" x14ac:dyDescent="0.35">
      <c r="A211" s="9">
        <v>111</v>
      </c>
      <c r="B211" s="9">
        <v>13</v>
      </c>
      <c r="C211" s="9" t="s">
        <v>583</v>
      </c>
      <c r="D211" s="9" t="s">
        <v>1692</v>
      </c>
      <c r="E211" s="9" t="s">
        <v>1251</v>
      </c>
      <c r="F211" s="9" t="s">
        <v>882</v>
      </c>
      <c r="G211" s="9">
        <v>2023</v>
      </c>
      <c r="H211" s="9"/>
      <c r="I211" s="9" t="s">
        <v>1522</v>
      </c>
      <c r="J211" s="9" t="s">
        <v>1637</v>
      </c>
      <c r="K211" s="9" t="s">
        <v>1637</v>
      </c>
      <c r="L211" s="9"/>
      <c r="M211" s="9"/>
      <c r="N211" s="9"/>
      <c r="O211" s="9"/>
      <c r="P211" s="9"/>
      <c r="Q211" s="9">
        <v>1</v>
      </c>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t="s">
        <v>1253</v>
      </c>
      <c r="AQ211" s="9">
        <v>18.5</v>
      </c>
      <c r="AR211" s="9">
        <v>15.1</v>
      </c>
      <c r="AS211" s="9">
        <v>22.6</v>
      </c>
      <c r="AT211" s="9"/>
      <c r="AU211" s="9"/>
      <c r="AV211" s="9"/>
      <c r="AW211" s="9"/>
      <c r="AX211" s="9"/>
      <c r="AY211" s="9"/>
      <c r="AZ211" s="9"/>
      <c r="BA211" s="9" t="s">
        <v>84</v>
      </c>
      <c r="BB211" s="9" t="s">
        <v>82</v>
      </c>
      <c r="BC211" s="9" t="s">
        <v>1253</v>
      </c>
      <c r="BD211" s="9">
        <v>18.5</v>
      </c>
      <c r="BE211" s="9">
        <v>15.1</v>
      </c>
      <c r="BF211" s="9">
        <v>22.6</v>
      </c>
      <c r="BG211" s="35" t="s">
        <v>84</v>
      </c>
      <c r="BH211" s="35" t="s">
        <v>82</v>
      </c>
      <c r="BI211" s="36">
        <v>18.5</v>
      </c>
      <c r="BJ211" s="36">
        <v>15.1</v>
      </c>
      <c r="BK211" s="36">
        <v>22.6</v>
      </c>
      <c r="BL211" s="9"/>
      <c r="BM211" s="9">
        <v>3.4000000000000004</v>
      </c>
      <c r="BN211" s="9">
        <v>4.1000000000000014</v>
      </c>
      <c r="BO211" s="9">
        <v>2.917770732084279</v>
      </c>
      <c r="BP211" s="9">
        <v>2.7146947438208788</v>
      </c>
      <c r="BQ211" s="9">
        <v>3.1179499062782403</v>
      </c>
    </row>
    <row r="212" spans="1:69" s="20" customFormat="1" ht="21" customHeight="1" x14ac:dyDescent="0.35">
      <c r="A212" s="9">
        <v>111</v>
      </c>
      <c r="B212" s="9">
        <v>14</v>
      </c>
      <c r="C212" s="9" t="s">
        <v>583</v>
      </c>
      <c r="D212" s="9" t="s">
        <v>1692</v>
      </c>
      <c r="E212" s="9" t="s">
        <v>1251</v>
      </c>
      <c r="F212" s="9" t="s">
        <v>882</v>
      </c>
      <c r="G212" s="9">
        <v>2023</v>
      </c>
      <c r="H212" s="9"/>
      <c r="I212" s="9" t="s">
        <v>1523</v>
      </c>
      <c r="J212" s="9" t="s">
        <v>1637</v>
      </c>
      <c r="K212" s="9" t="s">
        <v>1637</v>
      </c>
      <c r="L212" s="9"/>
      <c r="M212" s="9"/>
      <c r="N212" s="9"/>
      <c r="O212" s="9"/>
      <c r="P212" s="9"/>
      <c r="Q212" s="9">
        <v>1</v>
      </c>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t="s">
        <v>1253</v>
      </c>
      <c r="AQ212" s="9">
        <v>23</v>
      </c>
      <c r="AR212" s="9">
        <v>20.5</v>
      </c>
      <c r="AS212" s="9">
        <v>25.9</v>
      </c>
      <c r="AT212" s="9"/>
      <c r="AU212" s="9"/>
      <c r="AV212" s="9"/>
      <c r="AW212" s="9"/>
      <c r="AX212" s="9"/>
      <c r="AY212" s="9"/>
      <c r="AZ212" s="9"/>
      <c r="BA212" s="9" t="s">
        <v>84</v>
      </c>
      <c r="BB212" s="9" t="s">
        <v>82</v>
      </c>
      <c r="BC212" s="9" t="s">
        <v>1253</v>
      </c>
      <c r="BD212" s="9">
        <v>23</v>
      </c>
      <c r="BE212" s="9">
        <v>20.5</v>
      </c>
      <c r="BF212" s="9">
        <v>25.9</v>
      </c>
      <c r="BG212" s="35" t="s">
        <v>84</v>
      </c>
      <c r="BH212" s="35" t="s">
        <v>82</v>
      </c>
      <c r="BI212" s="36">
        <v>23</v>
      </c>
      <c r="BJ212" s="36">
        <v>20.5</v>
      </c>
      <c r="BK212" s="36">
        <v>25.9</v>
      </c>
      <c r="BL212" s="9"/>
      <c r="BM212" s="9">
        <v>2.5</v>
      </c>
      <c r="BN212" s="9">
        <v>2.8999999999999986</v>
      </c>
      <c r="BO212" s="9">
        <v>3.1354942159291497</v>
      </c>
      <c r="BP212" s="9">
        <v>3.0204248861443626</v>
      </c>
      <c r="BQ212" s="9">
        <v>3.2542429687054919</v>
      </c>
    </row>
    <row r="213" spans="1:69" s="20" customFormat="1" ht="21" customHeight="1" x14ac:dyDescent="0.35">
      <c r="A213" s="9">
        <v>111</v>
      </c>
      <c r="B213" s="9">
        <v>15</v>
      </c>
      <c r="C213" s="9" t="s">
        <v>583</v>
      </c>
      <c r="D213" s="9" t="s">
        <v>1692</v>
      </c>
      <c r="E213" s="9" t="s">
        <v>1251</v>
      </c>
      <c r="F213" s="9" t="s">
        <v>882</v>
      </c>
      <c r="G213" s="9">
        <v>2023</v>
      </c>
      <c r="H213" s="9"/>
      <c r="I213" s="9" t="s">
        <v>1524</v>
      </c>
      <c r="J213" s="9" t="s">
        <v>1637</v>
      </c>
      <c r="K213" s="9" t="s">
        <v>1637</v>
      </c>
      <c r="L213" s="9"/>
      <c r="M213" s="9"/>
      <c r="N213" s="9"/>
      <c r="O213" s="9"/>
      <c r="P213" s="9"/>
      <c r="Q213" s="9">
        <v>1</v>
      </c>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t="s">
        <v>1253</v>
      </c>
      <c r="AQ213" s="9">
        <v>11.3</v>
      </c>
      <c r="AR213" s="9">
        <v>10.4</v>
      </c>
      <c r="AS213" s="9">
        <v>12.3</v>
      </c>
      <c r="AT213" s="9"/>
      <c r="AU213" s="9"/>
      <c r="AV213" s="9"/>
      <c r="AW213" s="9"/>
      <c r="AX213" s="9"/>
      <c r="AY213" s="9"/>
      <c r="AZ213" s="9"/>
      <c r="BA213" s="9" t="s">
        <v>84</v>
      </c>
      <c r="BB213" s="9" t="s">
        <v>82</v>
      </c>
      <c r="BC213" s="9" t="s">
        <v>1253</v>
      </c>
      <c r="BD213" s="9">
        <v>11.3</v>
      </c>
      <c r="BE213" s="9">
        <v>10.4</v>
      </c>
      <c r="BF213" s="9">
        <v>12.3</v>
      </c>
      <c r="BG213" s="35" t="s">
        <v>84</v>
      </c>
      <c r="BH213" s="35" t="s">
        <v>82</v>
      </c>
      <c r="BI213" s="36">
        <v>11.3</v>
      </c>
      <c r="BJ213" s="36">
        <v>10.4</v>
      </c>
      <c r="BK213" s="36">
        <v>12.3</v>
      </c>
      <c r="BL213" s="9"/>
      <c r="BM213" s="9">
        <v>0.90000000000000036</v>
      </c>
      <c r="BN213" s="9">
        <v>1</v>
      </c>
      <c r="BO213" s="9">
        <v>2.4248027257182949</v>
      </c>
      <c r="BP213" s="9">
        <v>2.341805806147327</v>
      </c>
      <c r="BQ213" s="9">
        <v>2.5095992623783721</v>
      </c>
    </row>
    <row r="214" spans="1:69" s="20" customFormat="1" ht="21" customHeight="1" x14ac:dyDescent="0.35">
      <c r="A214" s="9">
        <v>111</v>
      </c>
      <c r="B214" s="9">
        <v>16</v>
      </c>
      <c r="C214" s="9" t="s">
        <v>583</v>
      </c>
      <c r="D214" s="9" t="s">
        <v>1692</v>
      </c>
      <c r="E214" s="9" t="s">
        <v>1251</v>
      </c>
      <c r="F214" s="9" t="s">
        <v>882</v>
      </c>
      <c r="G214" s="9">
        <v>2023</v>
      </c>
      <c r="H214" s="9"/>
      <c r="I214" s="9" t="s">
        <v>1525</v>
      </c>
      <c r="J214" s="9" t="s">
        <v>1637</v>
      </c>
      <c r="K214" s="9" t="s">
        <v>1637</v>
      </c>
      <c r="L214" s="9"/>
      <c r="M214" s="9"/>
      <c r="N214" s="9"/>
      <c r="O214" s="9"/>
      <c r="P214" s="9"/>
      <c r="Q214" s="9">
        <v>1</v>
      </c>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t="s">
        <v>1253</v>
      </c>
      <c r="AQ214" s="9">
        <v>9.1999999999999993</v>
      </c>
      <c r="AR214" s="9">
        <v>8.3000000000000007</v>
      </c>
      <c r="AS214" s="9">
        <v>10.199999999999999</v>
      </c>
      <c r="AT214" s="9"/>
      <c r="AU214" s="9"/>
      <c r="AV214" s="9"/>
      <c r="AW214" s="9"/>
      <c r="AX214" s="9"/>
      <c r="AY214" s="9"/>
      <c r="AZ214" s="9"/>
      <c r="BA214" s="9" t="s">
        <v>84</v>
      </c>
      <c r="BB214" s="9" t="s">
        <v>82</v>
      </c>
      <c r="BC214" s="9" t="s">
        <v>1253</v>
      </c>
      <c r="BD214" s="9">
        <v>9.1999999999999993</v>
      </c>
      <c r="BE214" s="9">
        <v>8.3000000000000007</v>
      </c>
      <c r="BF214" s="9">
        <v>10.199999999999999</v>
      </c>
      <c r="BG214" s="35" t="s">
        <v>84</v>
      </c>
      <c r="BH214" s="35" t="s">
        <v>82</v>
      </c>
      <c r="BI214" s="36">
        <v>9.1999999999999993</v>
      </c>
      <c r="BJ214" s="36">
        <v>8.3000000000000007</v>
      </c>
      <c r="BK214" s="36">
        <v>10.199999999999999</v>
      </c>
      <c r="BL214" s="9"/>
      <c r="BM214" s="9">
        <v>0.89999999999999858</v>
      </c>
      <c r="BN214" s="9">
        <v>1</v>
      </c>
      <c r="BO214" s="9">
        <v>2.2192034840549946</v>
      </c>
      <c r="BP214" s="9">
        <v>2.1162555148025524</v>
      </c>
      <c r="BQ214" s="9">
        <v>2.3223877202902252</v>
      </c>
    </row>
    <row r="215" spans="1:69" s="20" customFormat="1" ht="21" customHeight="1" x14ac:dyDescent="0.35">
      <c r="A215" s="9">
        <v>111</v>
      </c>
      <c r="B215" s="9">
        <v>17</v>
      </c>
      <c r="C215" s="9" t="s">
        <v>583</v>
      </c>
      <c r="D215" s="9" t="s">
        <v>1692</v>
      </c>
      <c r="E215" s="9" t="s">
        <v>1251</v>
      </c>
      <c r="F215" s="9" t="s">
        <v>882</v>
      </c>
      <c r="G215" s="9">
        <v>2023</v>
      </c>
      <c r="H215" s="9"/>
      <c r="I215" s="9" t="s">
        <v>1526</v>
      </c>
      <c r="J215" s="9" t="s">
        <v>1637</v>
      </c>
      <c r="K215" s="9" t="s">
        <v>1637</v>
      </c>
      <c r="L215" s="9"/>
      <c r="M215" s="9"/>
      <c r="N215" s="9"/>
      <c r="O215" s="9"/>
      <c r="P215" s="9"/>
      <c r="Q215" s="9">
        <v>1</v>
      </c>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t="s">
        <v>1253</v>
      </c>
      <c r="AQ215" s="9">
        <v>15.3</v>
      </c>
      <c r="AR215" s="9">
        <v>10.7</v>
      </c>
      <c r="AS215" s="9">
        <v>22.1</v>
      </c>
      <c r="AT215" s="9"/>
      <c r="AU215" s="9"/>
      <c r="AV215" s="9"/>
      <c r="AW215" s="9"/>
      <c r="AX215" s="9"/>
      <c r="AY215" s="9"/>
      <c r="AZ215" s="9"/>
      <c r="BA215" s="9" t="s">
        <v>84</v>
      </c>
      <c r="BB215" s="9" t="s">
        <v>82</v>
      </c>
      <c r="BC215" s="9" t="s">
        <v>1253</v>
      </c>
      <c r="BD215" s="9">
        <v>15.3</v>
      </c>
      <c r="BE215" s="9">
        <v>10.7</v>
      </c>
      <c r="BF215" s="9">
        <v>22.1</v>
      </c>
      <c r="BG215" s="35" t="s">
        <v>84</v>
      </c>
      <c r="BH215" s="35" t="s">
        <v>82</v>
      </c>
      <c r="BI215" s="36">
        <v>15.3</v>
      </c>
      <c r="BJ215" s="36">
        <v>10.7</v>
      </c>
      <c r="BK215" s="36">
        <v>22.1</v>
      </c>
      <c r="BL215" s="9"/>
      <c r="BM215" s="9">
        <v>4.6000000000000014</v>
      </c>
      <c r="BN215" s="9">
        <v>6.8000000000000007</v>
      </c>
      <c r="BO215" s="9">
        <v>2.7278528283983898</v>
      </c>
      <c r="BP215" s="9">
        <v>2.3702437414678603</v>
      </c>
      <c r="BQ215" s="9">
        <v>3.095577608523707</v>
      </c>
    </row>
    <row r="216" spans="1:69" s="20" customFormat="1" ht="21" customHeight="1" x14ac:dyDescent="0.35">
      <c r="A216" s="9">
        <v>40</v>
      </c>
      <c r="B216" s="9">
        <v>17</v>
      </c>
      <c r="C216" s="9" t="s">
        <v>914</v>
      </c>
      <c r="D216" s="9" t="s">
        <v>1665</v>
      </c>
      <c r="E216" s="9" t="s">
        <v>389</v>
      </c>
      <c r="F216" s="9" t="s">
        <v>882</v>
      </c>
      <c r="G216" s="9">
        <v>2009</v>
      </c>
      <c r="H216" s="9" t="s">
        <v>1027</v>
      </c>
      <c r="I216" s="9" t="s">
        <v>1493</v>
      </c>
      <c r="J216" s="9" t="s">
        <v>1638</v>
      </c>
      <c r="K216" s="9" t="s">
        <v>1638</v>
      </c>
      <c r="L216" s="9"/>
      <c r="M216" s="9"/>
      <c r="N216" s="9"/>
      <c r="O216" s="9"/>
      <c r="P216" s="9"/>
      <c r="Q216" s="9"/>
      <c r="R216" s="9"/>
      <c r="S216" s="9"/>
      <c r="T216" s="9">
        <v>1</v>
      </c>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t="s">
        <v>159</v>
      </c>
      <c r="AX216" s="9">
        <v>9.17</v>
      </c>
      <c r="AY216" s="9">
        <v>5.54</v>
      </c>
      <c r="AZ216" s="9">
        <v>15.18</v>
      </c>
      <c r="BA216" s="9" t="s">
        <v>158</v>
      </c>
      <c r="BB216" s="9" t="s">
        <v>82</v>
      </c>
      <c r="BC216" s="9" t="s">
        <v>159</v>
      </c>
      <c r="BD216" s="9">
        <v>9.17</v>
      </c>
      <c r="BE216" s="9">
        <v>5.54</v>
      </c>
      <c r="BF216" s="9">
        <v>15.18</v>
      </c>
      <c r="BG216" s="35" t="s">
        <v>158</v>
      </c>
      <c r="BH216" s="35"/>
      <c r="BI216" s="36">
        <v>9.17</v>
      </c>
      <c r="BJ216" s="36">
        <v>5.54</v>
      </c>
      <c r="BK216" s="36">
        <v>15.18</v>
      </c>
      <c r="BL216" s="9"/>
      <c r="BM216" s="9">
        <v>3.63</v>
      </c>
      <c r="BN216" s="9">
        <v>6.01</v>
      </c>
      <c r="BO216" s="9">
        <v>2.2159372862683733</v>
      </c>
      <c r="BP216" s="9">
        <v>1.7119945007591924</v>
      </c>
      <c r="BQ216" s="9">
        <v>2.7199787719674839</v>
      </c>
    </row>
    <row r="217" spans="1:69" s="20" customFormat="1" ht="21" customHeight="1" x14ac:dyDescent="0.35">
      <c r="A217" s="9">
        <v>40</v>
      </c>
      <c r="B217" s="9">
        <v>18</v>
      </c>
      <c r="C217" s="9" t="s">
        <v>914</v>
      </c>
      <c r="D217" s="9" t="s">
        <v>1665</v>
      </c>
      <c r="E217" s="9" t="s">
        <v>389</v>
      </c>
      <c r="F217" s="9" t="s">
        <v>882</v>
      </c>
      <c r="G217" s="9">
        <v>2009</v>
      </c>
      <c r="H217" s="9" t="s">
        <v>1027</v>
      </c>
      <c r="I217" s="9" t="s">
        <v>1494</v>
      </c>
      <c r="J217" s="9" t="s">
        <v>1638</v>
      </c>
      <c r="K217" s="9" t="s">
        <v>1638</v>
      </c>
      <c r="L217" s="9"/>
      <c r="M217" s="9"/>
      <c r="N217" s="9"/>
      <c r="O217" s="9"/>
      <c r="P217" s="9"/>
      <c r="Q217" s="9"/>
      <c r="R217" s="9"/>
      <c r="S217" s="9"/>
      <c r="T217" s="9">
        <v>1</v>
      </c>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t="s">
        <v>159</v>
      </c>
      <c r="AX217" s="9">
        <v>11.5</v>
      </c>
      <c r="AY217" s="9">
        <v>0.79</v>
      </c>
      <c r="AZ217" s="9">
        <v>15.04</v>
      </c>
      <c r="BA217" s="9" t="s">
        <v>158</v>
      </c>
      <c r="BB217" s="9" t="s">
        <v>82</v>
      </c>
      <c r="BC217" s="9" t="s">
        <v>159</v>
      </c>
      <c r="BD217" s="9">
        <v>11.5</v>
      </c>
      <c r="BE217" s="9">
        <v>0.79</v>
      </c>
      <c r="BF217" s="9">
        <v>15.04</v>
      </c>
      <c r="BG217" s="35" t="s">
        <v>158</v>
      </c>
      <c r="BH217" s="35"/>
      <c r="BI217" s="36">
        <v>11.5</v>
      </c>
      <c r="BJ217" s="36">
        <v>0.79</v>
      </c>
      <c r="BK217" s="36">
        <v>15.04</v>
      </c>
      <c r="BL217" s="9"/>
      <c r="BM217" s="9">
        <v>10.71</v>
      </c>
      <c r="BN217" s="9">
        <v>3.5399999999999991</v>
      </c>
      <c r="BO217" s="9">
        <v>2.4423470353692043</v>
      </c>
      <c r="BP217" s="9">
        <v>-0.23572233352106983</v>
      </c>
      <c r="BQ217" s="9">
        <v>2.7107133185216936</v>
      </c>
    </row>
    <row r="218" spans="1:69" s="20" customFormat="1" ht="21" customHeight="1" x14ac:dyDescent="0.35">
      <c r="A218" s="9">
        <v>43</v>
      </c>
      <c r="B218" s="9">
        <v>3</v>
      </c>
      <c r="C218" s="9" t="s">
        <v>397</v>
      </c>
      <c r="D218" s="9" t="s">
        <v>1660</v>
      </c>
      <c r="E218" s="9" t="s">
        <v>398</v>
      </c>
      <c r="F218" s="9" t="s">
        <v>882</v>
      </c>
      <c r="G218" s="9">
        <v>2015</v>
      </c>
      <c r="H218" s="9" t="s">
        <v>936</v>
      </c>
      <c r="I218" s="9" t="s">
        <v>1495</v>
      </c>
      <c r="J218" s="9" t="s">
        <v>1638</v>
      </c>
      <c r="K218" s="9" t="s">
        <v>1638</v>
      </c>
      <c r="L218" s="9"/>
      <c r="M218" s="9"/>
      <c r="N218" s="9">
        <v>1</v>
      </c>
      <c r="O218" s="9"/>
      <c r="P218" s="9"/>
      <c r="Q218" s="9"/>
      <c r="R218" s="9"/>
      <c r="S218" s="9"/>
      <c r="T218" s="9"/>
      <c r="U218" s="9"/>
      <c r="V218" s="9"/>
      <c r="W218" s="9"/>
      <c r="X218" s="9"/>
      <c r="Y218" s="9"/>
      <c r="Z218" s="9"/>
      <c r="AA218" s="9"/>
      <c r="AB218" s="9"/>
      <c r="AC218" s="9"/>
      <c r="AD218" s="9"/>
      <c r="AE218" s="9"/>
      <c r="AF218" s="9">
        <v>1.45</v>
      </c>
      <c r="AG218" s="9">
        <v>0.65</v>
      </c>
      <c r="AH218" s="9">
        <v>3.21</v>
      </c>
      <c r="AI218" s="9"/>
      <c r="AJ218" s="9"/>
      <c r="AK218" s="9"/>
      <c r="AL218" s="9"/>
      <c r="AM218" s="9"/>
      <c r="AN218" s="9"/>
      <c r="AO218" s="9"/>
      <c r="AP218" s="9"/>
      <c r="AQ218" s="9"/>
      <c r="AR218" s="9"/>
      <c r="AS218" s="9"/>
      <c r="AT218" s="9"/>
      <c r="AU218" s="9"/>
      <c r="AV218" s="9"/>
      <c r="AW218" s="9"/>
      <c r="AX218" s="9"/>
      <c r="AY218" s="9"/>
      <c r="AZ218" s="9"/>
      <c r="BA218" s="9" t="s">
        <v>188</v>
      </c>
      <c r="BB218" s="9" t="s">
        <v>82</v>
      </c>
      <c r="BC218" s="9"/>
      <c r="BD218" s="9">
        <v>1.45</v>
      </c>
      <c r="BE218" s="9">
        <v>0.65</v>
      </c>
      <c r="BF218" s="9">
        <v>3.21</v>
      </c>
      <c r="BG218" s="35" t="s">
        <v>158</v>
      </c>
      <c r="BH218" s="35"/>
      <c r="BI218" s="36">
        <v>1.45</v>
      </c>
      <c r="BJ218" s="36">
        <v>0.65</v>
      </c>
      <c r="BK218" s="36">
        <v>3.21</v>
      </c>
      <c r="BL218" s="9"/>
      <c r="BM218" s="9">
        <v>0.79999999999999993</v>
      </c>
      <c r="BN218" s="9">
        <v>1.76</v>
      </c>
      <c r="BO218" s="9">
        <v>0.37156355643248301</v>
      </c>
      <c r="BP218" s="9">
        <v>-0.43078291609245423</v>
      </c>
      <c r="BQ218" s="9">
        <v>1.1662709371419244</v>
      </c>
    </row>
    <row r="219" spans="1:69" s="20" customFormat="1" ht="21" customHeight="1" x14ac:dyDescent="0.35">
      <c r="A219" s="9">
        <v>43</v>
      </c>
      <c r="B219" s="9">
        <v>4</v>
      </c>
      <c r="C219" s="9" t="s">
        <v>397</v>
      </c>
      <c r="D219" s="9" t="s">
        <v>1660</v>
      </c>
      <c r="E219" s="9" t="s">
        <v>398</v>
      </c>
      <c r="F219" s="9" t="s">
        <v>882</v>
      </c>
      <c r="G219" s="9">
        <v>2015</v>
      </c>
      <c r="H219" s="9" t="s">
        <v>936</v>
      </c>
      <c r="I219" s="9" t="s">
        <v>1496</v>
      </c>
      <c r="J219" s="9" t="s">
        <v>1638</v>
      </c>
      <c r="K219" s="9" t="s">
        <v>1638</v>
      </c>
      <c r="L219" s="9"/>
      <c r="M219" s="9"/>
      <c r="N219" s="9">
        <v>1</v>
      </c>
      <c r="O219" s="9"/>
      <c r="P219" s="9"/>
      <c r="Q219" s="9"/>
      <c r="R219" s="9"/>
      <c r="S219" s="9"/>
      <c r="T219" s="9"/>
      <c r="U219" s="9"/>
      <c r="V219" s="9"/>
      <c r="W219" s="9"/>
      <c r="X219" s="9"/>
      <c r="Y219" s="9"/>
      <c r="Z219" s="9"/>
      <c r="AA219" s="9"/>
      <c r="AB219" s="9"/>
      <c r="AC219" s="9"/>
      <c r="AD219" s="9"/>
      <c r="AE219" s="9"/>
      <c r="AF219" s="9">
        <v>1.18</v>
      </c>
      <c r="AG219" s="9">
        <v>0.56000000000000005</v>
      </c>
      <c r="AH219" s="9">
        <v>2.4500000000000002</v>
      </c>
      <c r="AI219" s="9"/>
      <c r="AJ219" s="9"/>
      <c r="AK219" s="9"/>
      <c r="AL219" s="9"/>
      <c r="AM219" s="9"/>
      <c r="AN219" s="9"/>
      <c r="AO219" s="9"/>
      <c r="AP219" s="9"/>
      <c r="AQ219" s="9"/>
      <c r="AR219" s="9"/>
      <c r="AS219" s="9"/>
      <c r="AT219" s="9"/>
      <c r="AU219" s="9"/>
      <c r="AV219" s="9"/>
      <c r="AW219" s="9"/>
      <c r="AX219" s="9"/>
      <c r="AY219" s="9"/>
      <c r="AZ219" s="9"/>
      <c r="BA219" s="9" t="s">
        <v>188</v>
      </c>
      <c r="BB219" s="9" t="s">
        <v>82</v>
      </c>
      <c r="BC219" s="9"/>
      <c r="BD219" s="9">
        <v>1.18</v>
      </c>
      <c r="BE219" s="9">
        <v>0.56000000000000005</v>
      </c>
      <c r="BF219" s="9">
        <v>2.4500000000000002</v>
      </c>
      <c r="BG219" s="35" t="s">
        <v>158</v>
      </c>
      <c r="BH219" s="35"/>
      <c r="BI219" s="36">
        <v>1.18</v>
      </c>
      <c r="BJ219" s="36">
        <v>0.56000000000000005</v>
      </c>
      <c r="BK219" s="36">
        <v>2.4500000000000002</v>
      </c>
      <c r="BL219" s="9"/>
      <c r="BM219" s="9">
        <v>0.61999999999999988</v>
      </c>
      <c r="BN219" s="9">
        <v>1.2700000000000002</v>
      </c>
      <c r="BO219" s="9">
        <v>0.16551443847757333</v>
      </c>
      <c r="BP219" s="9">
        <v>-0.57981849525294205</v>
      </c>
      <c r="BQ219" s="9">
        <v>0.89608802455663572</v>
      </c>
    </row>
    <row r="220" spans="1:69" s="20" customFormat="1" ht="21" customHeight="1" x14ac:dyDescent="0.35">
      <c r="A220" s="9">
        <v>43</v>
      </c>
      <c r="B220" s="9">
        <v>5</v>
      </c>
      <c r="C220" s="9" t="s">
        <v>397</v>
      </c>
      <c r="D220" s="9" t="s">
        <v>1660</v>
      </c>
      <c r="E220" s="9" t="s">
        <v>398</v>
      </c>
      <c r="F220" s="9" t="s">
        <v>882</v>
      </c>
      <c r="G220" s="9">
        <v>2015</v>
      </c>
      <c r="H220" s="9" t="s">
        <v>936</v>
      </c>
      <c r="I220" s="9" t="s">
        <v>1497</v>
      </c>
      <c r="J220" s="9" t="s">
        <v>1638</v>
      </c>
      <c r="K220" s="9" t="s">
        <v>1638</v>
      </c>
      <c r="L220" s="9"/>
      <c r="M220" s="9"/>
      <c r="N220" s="9">
        <v>1</v>
      </c>
      <c r="O220" s="9"/>
      <c r="P220" s="9"/>
      <c r="Q220" s="9"/>
      <c r="R220" s="9"/>
      <c r="S220" s="9"/>
      <c r="T220" s="9"/>
      <c r="U220" s="9"/>
      <c r="V220" s="9"/>
      <c r="W220" s="9"/>
      <c r="X220" s="9"/>
      <c r="Y220" s="9"/>
      <c r="Z220" s="9"/>
      <c r="AA220" s="9"/>
      <c r="AB220" s="9"/>
      <c r="AC220" s="9"/>
      <c r="AD220" s="9"/>
      <c r="AE220" s="9"/>
      <c r="AF220" s="9">
        <v>0.9</v>
      </c>
      <c r="AG220" s="9">
        <v>0.37</v>
      </c>
      <c r="AH220" s="9">
        <v>2.2200000000000002</v>
      </c>
      <c r="AI220" s="9"/>
      <c r="AJ220" s="9"/>
      <c r="AK220" s="9"/>
      <c r="AL220" s="9"/>
      <c r="AM220" s="9"/>
      <c r="AN220" s="9"/>
      <c r="AO220" s="9"/>
      <c r="AP220" s="9"/>
      <c r="AQ220" s="9"/>
      <c r="AR220" s="9"/>
      <c r="AS220" s="9"/>
      <c r="AT220" s="9"/>
      <c r="AU220" s="9"/>
      <c r="AV220" s="9"/>
      <c r="AW220" s="9"/>
      <c r="AX220" s="9"/>
      <c r="AY220" s="9"/>
      <c r="AZ220" s="9"/>
      <c r="BA220" s="9" t="s">
        <v>188</v>
      </c>
      <c r="BB220" s="9" t="s">
        <v>82</v>
      </c>
      <c r="BC220" s="9"/>
      <c r="BD220" s="9">
        <v>0.9</v>
      </c>
      <c r="BE220" s="9">
        <v>0.37</v>
      </c>
      <c r="BF220" s="9">
        <v>2.2200000000000002</v>
      </c>
      <c r="BG220" s="35" t="s">
        <v>158</v>
      </c>
      <c r="BH220" s="35"/>
      <c r="BI220" s="36">
        <v>0.9</v>
      </c>
      <c r="BJ220" s="36">
        <v>0.37</v>
      </c>
      <c r="BK220" s="36">
        <v>2.2200000000000002</v>
      </c>
      <c r="BL220" s="9"/>
      <c r="BM220" s="9">
        <v>0.53</v>
      </c>
      <c r="BN220" s="9">
        <v>1.3200000000000003</v>
      </c>
      <c r="BO220" s="9">
        <v>-0.10536051565782628</v>
      </c>
      <c r="BP220" s="9">
        <v>-0.9942522733438669</v>
      </c>
      <c r="BQ220" s="9">
        <v>0.79750719588418817</v>
      </c>
    </row>
    <row r="221" spans="1:69" s="20" customFormat="1" ht="21" customHeight="1" x14ac:dyDescent="0.35">
      <c r="A221" s="9">
        <v>77</v>
      </c>
      <c r="B221" s="9">
        <v>6</v>
      </c>
      <c r="C221" s="9" t="s">
        <v>712</v>
      </c>
      <c r="D221" s="9" t="s">
        <v>1661</v>
      </c>
      <c r="E221" s="9" t="s">
        <v>713</v>
      </c>
      <c r="F221" s="9" t="s">
        <v>882</v>
      </c>
      <c r="G221" s="9">
        <v>2018</v>
      </c>
      <c r="H221" s="9" t="s">
        <v>951</v>
      </c>
      <c r="I221" s="9" t="s">
        <v>1514</v>
      </c>
      <c r="J221" s="9" t="s">
        <v>1638</v>
      </c>
      <c r="K221" s="9" t="s">
        <v>1638</v>
      </c>
      <c r="L221" s="9"/>
      <c r="M221" s="9"/>
      <c r="N221" s="9"/>
      <c r="O221" s="9"/>
      <c r="P221" s="9"/>
      <c r="Q221" s="9"/>
      <c r="R221" s="9"/>
      <c r="S221" s="9"/>
      <c r="T221" s="9">
        <v>1</v>
      </c>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t="s">
        <v>159</v>
      </c>
      <c r="AX221" s="9">
        <v>4.2</v>
      </c>
      <c r="AY221" s="9">
        <v>2.5</v>
      </c>
      <c r="AZ221" s="9">
        <v>6.7</v>
      </c>
      <c r="BA221" s="9" t="s">
        <v>158</v>
      </c>
      <c r="BB221" s="9" t="s">
        <v>82</v>
      </c>
      <c r="BC221" s="9" t="s">
        <v>159</v>
      </c>
      <c r="BD221" s="9">
        <v>4.2</v>
      </c>
      <c r="BE221" s="9">
        <v>2.5</v>
      </c>
      <c r="BF221" s="9">
        <v>6.7</v>
      </c>
      <c r="BG221" s="35" t="s">
        <v>158</v>
      </c>
      <c r="BH221" s="35"/>
      <c r="BI221" s="36">
        <v>4.2</v>
      </c>
      <c r="BJ221" s="36">
        <v>2.5</v>
      </c>
      <c r="BK221" s="36">
        <v>6.7</v>
      </c>
      <c r="BL221" s="9"/>
      <c r="BM221" s="9">
        <v>1.7000000000000002</v>
      </c>
      <c r="BN221" s="9">
        <v>2.5</v>
      </c>
      <c r="BO221" s="9">
        <v>1.4350845252893227</v>
      </c>
      <c r="BP221" s="9">
        <v>0.91629073187415511</v>
      </c>
      <c r="BQ221" s="9">
        <v>1.9021075263969205</v>
      </c>
    </row>
    <row r="222" spans="1:69" s="20" customFormat="1" ht="21" customHeight="1" x14ac:dyDescent="0.35">
      <c r="A222" s="9">
        <v>77</v>
      </c>
      <c r="B222" s="9">
        <v>7</v>
      </c>
      <c r="C222" s="9" t="s">
        <v>712</v>
      </c>
      <c r="D222" s="9" t="s">
        <v>1661</v>
      </c>
      <c r="E222" s="9" t="s">
        <v>713</v>
      </c>
      <c r="F222" s="9" t="s">
        <v>882</v>
      </c>
      <c r="G222" s="9">
        <v>2018</v>
      </c>
      <c r="H222" s="9" t="s">
        <v>951</v>
      </c>
      <c r="I222" s="9" t="s">
        <v>1514</v>
      </c>
      <c r="J222" s="9" t="s">
        <v>1638</v>
      </c>
      <c r="K222" s="9" t="s">
        <v>1638</v>
      </c>
      <c r="L222" s="9"/>
      <c r="M222" s="9"/>
      <c r="N222" s="9"/>
      <c r="O222" s="9"/>
      <c r="P222" s="9"/>
      <c r="Q222" s="9"/>
      <c r="R222" s="9"/>
      <c r="S222" s="9"/>
      <c r="T222" s="9">
        <v>1</v>
      </c>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t="s">
        <v>159</v>
      </c>
      <c r="AX222" s="9">
        <v>88.9</v>
      </c>
      <c r="AY222" s="9">
        <v>52.7</v>
      </c>
      <c r="AZ222" s="9">
        <v>141.5</v>
      </c>
      <c r="BA222" s="9" t="s">
        <v>158</v>
      </c>
      <c r="BB222" s="9" t="s">
        <v>82</v>
      </c>
      <c r="BC222" s="9" t="s">
        <v>159</v>
      </c>
      <c r="BD222" s="9">
        <v>88.9</v>
      </c>
      <c r="BE222" s="9">
        <v>52.7</v>
      </c>
      <c r="BF222" s="9">
        <v>141.5</v>
      </c>
      <c r="BG222" s="35" t="s">
        <v>158</v>
      </c>
      <c r="BH222" s="35"/>
      <c r="BI222" s="36">
        <v>88.9</v>
      </c>
      <c r="BJ222" s="36">
        <v>52.7</v>
      </c>
      <c r="BK222" s="36">
        <v>141.5</v>
      </c>
      <c r="BL222" s="9"/>
      <c r="BM222" s="9">
        <v>36.200000000000003</v>
      </c>
      <c r="BN222" s="9">
        <v>52.599999999999994</v>
      </c>
      <c r="BO222" s="9">
        <v>4.4875121425198587</v>
      </c>
      <c r="BP222" s="9">
        <v>3.9646154555473165</v>
      </c>
      <c r="BQ222" s="9">
        <v>4.9522997170832923</v>
      </c>
    </row>
    <row r="223" spans="1:69" s="20" customFormat="1" ht="21" customHeight="1" x14ac:dyDescent="0.35">
      <c r="A223" s="9">
        <v>77</v>
      </c>
      <c r="B223" s="9">
        <v>10</v>
      </c>
      <c r="C223" s="9" t="s">
        <v>712</v>
      </c>
      <c r="D223" s="9" t="s">
        <v>1661</v>
      </c>
      <c r="E223" s="9" t="s">
        <v>713</v>
      </c>
      <c r="F223" s="9" t="s">
        <v>882</v>
      </c>
      <c r="G223" s="9">
        <v>2018</v>
      </c>
      <c r="H223" s="9" t="s">
        <v>951</v>
      </c>
      <c r="I223" s="9" t="s">
        <v>1516</v>
      </c>
      <c r="J223" s="9" t="s">
        <v>1638</v>
      </c>
      <c r="K223" s="9" t="s">
        <v>1638</v>
      </c>
      <c r="L223" s="9"/>
      <c r="M223" s="9"/>
      <c r="N223" s="9"/>
      <c r="O223" s="9"/>
      <c r="P223" s="9"/>
      <c r="Q223" s="9"/>
      <c r="R223" s="9"/>
      <c r="S223" s="9"/>
      <c r="T223" s="9">
        <v>1</v>
      </c>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t="s">
        <v>159</v>
      </c>
      <c r="AX223" s="9">
        <v>15.7</v>
      </c>
      <c r="AY223" s="9">
        <v>7.6</v>
      </c>
      <c r="AZ223" s="9">
        <v>28.8</v>
      </c>
      <c r="BA223" s="9" t="s">
        <v>158</v>
      </c>
      <c r="BB223" s="9" t="s">
        <v>82</v>
      </c>
      <c r="BC223" s="9" t="s">
        <v>159</v>
      </c>
      <c r="BD223" s="9">
        <v>15.7</v>
      </c>
      <c r="BE223" s="9">
        <v>7.6</v>
      </c>
      <c r="BF223" s="9">
        <v>28.8</v>
      </c>
      <c r="BG223" s="35" t="s">
        <v>158</v>
      </c>
      <c r="BH223" s="35"/>
      <c r="BI223" s="36">
        <v>15.7</v>
      </c>
      <c r="BJ223" s="36">
        <v>7.6</v>
      </c>
      <c r="BK223" s="36">
        <v>28.8</v>
      </c>
      <c r="BL223" s="9"/>
      <c r="BM223" s="9">
        <v>8.1</v>
      </c>
      <c r="BN223" s="9">
        <v>13.100000000000001</v>
      </c>
      <c r="BO223" s="9">
        <v>2.7536607123542622</v>
      </c>
      <c r="BP223" s="9">
        <v>2.0281482472922852</v>
      </c>
      <c r="BQ223" s="9">
        <v>3.3603753871419002</v>
      </c>
    </row>
    <row r="224" spans="1:69" s="20" customFormat="1" ht="21" customHeight="1" x14ac:dyDescent="0.35">
      <c r="A224" s="9">
        <v>77</v>
      </c>
      <c r="B224" s="9">
        <v>11</v>
      </c>
      <c r="C224" s="9" t="s">
        <v>712</v>
      </c>
      <c r="D224" s="9" t="s">
        <v>1661</v>
      </c>
      <c r="E224" s="9" t="s">
        <v>713</v>
      </c>
      <c r="F224" s="9" t="s">
        <v>882</v>
      </c>
      <c r="G224" s="9">
        <v>2018</v>
      </c>
      <c r="H224" s="9" t="s">
        <v>951</v>
      </c>
      <c r="I224" s="9" t="s">
        <v>1517</v>
      </c>
      <c r="J224" s="9" t="s">
        <v>1638</v>
      </c>
      <c r="K224" s="9" t="s">
        <v>1638</v>
      </c>
      <c r="L224" s="9"/>
      <c r="M224" s="9"/>
      <c r="N224" s="9"/>
      <c r="O224" s="9"/>
      <c r="P224" s="9"/>
      <c r="Q224" s="9"/>
      <c r="R224" s="9"/>
      <c r="S224" s="9"/>
      <c r="T224" s="9">
        <v>1</v>
      </c>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t="s">
        <v>159</v>
      </c>
      <c r="AX224" s="9">
        <v>2.5</v>
      </c>
      <c r="AY224" s="9">
        <v>1.8</v>
      </c>
      <c r="AZ224" s="9">
        <v>3.3</v>
      </c>
      <c r="BA224" s="9" t="s">
        <v>158</v>
      </c>
      <c r="BB224" s="9" t="s">
        <v>82</v>
      </c>
      <c r="BC224" s="9" t="s">
        <v>159</v>
      </c>
      <c r="BD224" s="9">
        <v>2.5</v>
      </c>
      <c r="BE224" s="9">
        <v>1.8</v>
      </c>
      <c r="BF224" s="9">
        <v>3.3</v>
      </c>
      <c r="BG224" s="35" t="s">
        <v>158</v>
      </c>
      <c r="BH224" s="35"/>
      <c r="BI224" s="36">
        <v>2.5</v>
      </c>
      <c r="BJ224" s="36">
        <v>1.8</v>
      </c>
      <c r="BK224" s="36">
        <v>3.3</v>
      </c>
      <c r="BL224" s="9"/>
      <c r="BM224" s="9">
        <v>0.7</v>
      </c>
      <c r="BN224" s="9">
        <v>0.79999999999999982</v>
      </c>
      <c r="BO224" s="9">
        <v>0.91629073187415511</v>
      </c>
      <c r="BP224" s="9">
        <v>0.58778666490211906</v>
      </c>
      <c r="BQ224" s="9">
        <v>1.1939224684724346</v>
      </c>
    </row>
    <row r="225" spans="1:69" s="20" customFormat="1" ht="21" customHeight="1" x14ac:dyDescent="0.35">
      <c r="A225" s="9">
        <v>77</v>
      </c>
      <c r="B225" s="9">
        <v>12</v>
      </c>
      <c r="C225" s="9" t="s">
        <v>712</v>
      </c>
      <c r="D225" s="9" t="s">
        <v>1661</v>
      </c>
      <c r="E225" s="9" t="s">
        <v>713</v>
      </c>
      <c r="F225" s="9" t="s">
        <v>882</v>
      </c>
      <c r="G225" s="9">
        <v>2018</v>
      </c>
      <c r="H225" s="9" t="s">
        <v>951</v>
      </c>
      <c r="I225" s="9" t="s">
        <v>1517</v>
      </c>
      <c r="J225" s="9" t="s">
        <v>1638</v>
      </c>
      <c r="K225" s="9" t="s">
        <v>1638</v>
      </c>
      <c r="L225" s="9"/>
      <c r="M225" s="9"/>
      <c r="N225" s="9"/>
      <c r="O225" s="9"/>
      <c r="P225" s="9"/>
      <c r="Q225" s="9"/>
      <c r="R225" s="9"/>
      <c r="S225" s="9"/>
      <c r="T225" s="9">
        <v>1</v>
      </c>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t="s">
        <v>159</v>
      </c>
      <c r="AX225" s="9">
        <v>43.6</v>
      </c>
      <c r="AY225" s="9">
        <v>31.4</v>
      </c>
      <c r="AZ225" s="9">
        <v>58.9</v>
      </c>
      <c r="BA225" s="9" t="s">
        <v>158</v>
      </c>
      <c r="BB225" s="9" t="s">
        <v>82</v>
      </c>
      <c r="BC225" s="9" t="s">
        <v>159</v>
      </c>
      <c r="BD225" s="9">
        <v>43.6</v>
      </c>
      <c r="BE225" s="9">
        <v>31.4</v>
      </c>
      <c r="BF225" s="9">
        <v>58.9</v>
      </c>
      <c r="BG225" s="35" t="s">
        <v>158</v>
      </c>
      <c r="BH225" s="35"/>
      <c r="BI225" s="36">
        <v>43.6</v>
      </c>
      <c r="BJ225" s="36">
        <v>31.4</v>
      </c>
      <c r="BK225" s="36">
        <v>58.9</v>
      </c>
      <c r="BL225" s="9"/>
      <c r="BM225" s="9">
        <v>12.200000000000003</v>
      </c>
      <c r="BN225" s="9">
        <v>15.299999999999997</v>
      </c>
      <c r="BO225" s="9">
        <v>3.7750571503549888</v>
      </c>
      <c r="BP225" s="9">
        <v>3.4468078929142076</v>
      </c>
      <c r="BQ225" s="9">
        <v>4.0758410906575406</v>
      </c>
    </row>
    <row r="226" spans="1:69" s="20" customFormat="1" ht="21" customHeight="1" x14ac:dyDescent="0.35">
      <c r="A226" s="9">
        <v>56</v>
      </c>
      <c r="B226" s="9">
        <v>1</v>
      </c>
      <c r="C226" s="9" t="s">
        <v>1400</v>
      </c>
      <c r="D226" s="9" t="s">
        <v>1688</v>
      </c>
      <c r="E226" s="9" t="s">
        <v>1401</v>
      </c>
      <c r="F226" s="9" t="s">
        <v>882</v>
      </c>
      <c r="G226" s="9">
        <v>2012</v>
      </c>
      <c r="H226" s="9" t="s">
        <v>1414</v>
      </c>
      <c r="I226" s="9" t="s">
        <v>1498</v>
      </c>
      <c r="J226" s="9" t="s">
        <v>1638</v>
      </c>
      <c r="K226" s="9" t="s">
        <v>1638</v>
      </c>
      <c r="L226" s="9"/>
      <c r="M226" s="9"/>
      <c r="N226" s="9"/>
      <c r="O226" s="9"/>
      <c r="P226" s="9"/>
      <c r="Q226" s="9">
        <v>1</v>
      </c>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t="s">
        <v>1416</v>
      </c>
      <c r="AQ226" s="9">
        <v>3.4</v>
      </c>
      <c r="AR226" s="9">
        <v>2.1</v>
      </c>
      <c r="AS226" s="9">
        <v>5.5</v>
      </c>
      <c r="AT226" s="9"/>
      <c r="AU226" s="9"/>
      <c r="AV226" s="9"/>
      <c r="AW226" s="9"/>
      <c r="AX226" s="9"/>
      <c r="AY226" s="9"/>
      <c r="AZ226" s="9"/>
      <c r="BA226" s="9" t="s">
        <v>84</v>
      </c>
      <c r="BB226" s="9" t="s">
        <v>82</v>
      </c>
      <c r="BC226" s="9" t="s">
        <v>1416</v>
      </c>
      <c r="BD226" s="9">
        <v>3.4</v>
      </c>
      <c r="BE226" s="9">
        <v>2.1</v>
      </c>
      <c r="BF226" s="9">
        <v>5.5</v>
      </c>
      <c r="BG226" s="35" t="s">
        <v>84</v>
      </c>
      <c r="BH226" s="35" t="s">
        <v>82</v>
      </c>
      <c r="BI226" s="36">
        <v>3.4</v>
      </c>
      <c r="BJ226" s="36">
        <v>2.1</v>
      </c>
      <c r="BK226" s="36">
        <v>5.5</v>
      </c>
      <c r="BL226" s="9"/>
      <c r="BM226" s="9">
        <v>1.2999999999999998</v>
      </c>
      <c r="BN226" s="9">
        <v>2.1</v>
      </c>
      <c r="BO226" s="9">
        <v>1.2237754316221157</v>
      </c>
      <c r="BP226" s="9">
        <v>0.74193734472937733</v>
      </c>
      <c r="BQ226" s="9">
        <v>1.7047480922384253</v>
      </c>
    </row>
    <row r="227" spans="1:69" s="20" customFormat="1" ht="21" customHeight="1" x14ac:dyDescent="0.35">
      <c r="A227" s="9">
        <v>81</v>
      </c>
      <c r="B227" s="9">
        <v>4</v>
      </c>
      <c r="C227" s="9" t="s">
        <v>730</v>
      </c>
      <c r="D227" s="9" t="s">
        <v>1687</v>
      </c>
      <c r="E227" s="9" t="s">
        <v>731</v>
      </c>
      <c r="F227" s="9" t="s">
        <v>882</v>
      </c>
      <c r="G227" s="9">
        <v>2018</v>
      </c>
      <c r="H227" s="9" t="s">
        <v>1045</v>
      </c>
      <c r="I227" s="9" t="s">
        <v>1518</v>
      </c>
      <c r="J227" s="9" t="s">
        <v>1638</v>
      </c>
      <c r="K227" s="9" t="s">
        <v>1638</v>
      </c>
      <c r="L227" s="9"/>
      <c r="M227" s="9"/>
      <c r="N227" s="9"/>
      <c r="O227" s="9">
        <v>1</v>
      </c>
      <c r="P227" s="9"/>
      <c r="Q227" s="9"/>
      <c r="R227" s="9"/>
      <c r="S227" s="9"/>
      <c r="T227" s="9"/>
      <c r="U227" s="9"/>
      <c r="V227" s="9"/>
      <c r="W227" s="9"/>
      <c r="X227" s="9"/>
      <c r="Y227" s="9"/>
      <c r="Z227" s="9"/>
      <c r="AA227" s="9"/>
      <c r="AB227" s="9"/>
      <c r="AC227" s="9"/>
      <c r="AD227" s="9"/>
      <c r="AE227" s="9"/>
      <c r="AF227" s="9"/>
      <c r="AG227" s="9"/>
      <c r="AH227" s="9"/>
      <c r="AI227" s="9" t="s">
        <v>178</v>
      </c>
      <c r="AJ227" s="9">
        <v>8.6999999999999993</v>
      </c>
      <c r="AK227" s="9">
        <v>7.1</v>
      </c>
      <c r="AL227" s="9">
        <v>10.6</v>
      </c>
      <c r="AM227" s="9"/>
      <c r="AN227" s="9"/>
      <c r="AO227" s="9"/>
      <c r="AP227" s="9"/>
      <c r="AQ227" s="9"/>
      <c r="AR227" s="9"/>
      <c r="AS227" s="9"/>
      <c r="AT227" s="9"/>
      <c r="AU227" s="9"/>
      <c r="AV227" s="9"/>
      <c r="AW227" s="9"/>
      <c r="AX227" s="9"/>
      <c r="AY227" s="9"/>
      <c r="AZ227" s="9"/>
      <c r="BA227" s="9" t="s">
        <v>81</v>
      </c>
      <c r="BB227" s="9" t="s">
        <v>82</v>
      </c>
      <c r="BC227" s="9" t="s">
        <v>178</v>
      </c>
      <c r="BD227" s="9">
        <v>8.6999999999999993</v>
      </c>
      <c r="BE227" s="9">
        <v>7.1</v>
      </c>
      <c r="BF227" s="9">
        <v>10.6</v>
      </c>
      <c r="BG227" s="35" t="s">
        <v>84</v>
      </c>
      <c r="BH227" s="35" t="s">
        <v>1519</v>
      </c>
      <c r="BI227" s="36">
        <v>4.1568113706197192</v>
      </c>
      <c r="BJ227" s="36">
        <v>3.677263694112896</v>
      </c>
      <c r="BK227" s="36">
        <v>4.6688499212658705</v>
      </c>
      <c r="BL227" s="9"/>
      <c r="BM227" s="9">
        <v>0.47954767650682317</v>
      </c>
      <c r="BN227" s="9">
        <v>0.51203855064615134</v>
      </c>
      <c r="BO227" s="9">
        <v>1.424748282916624</v>
      </c>
      <c r="BP227" s="9">
        <v>1.3021689142195989</v>
      </c>
      <c r="BQ227" s="9">
        <v>1.540912771815268</v>
      </c>
    </row>
    <row r="228" spans="1:69" s="20" customFormat="1" ht="21" customHeight="1" x14ac:dyDescent="0.35">
      <c r="A228" s="9">
        <v>123</v>
      </c>
      <c r="B228" s="9">
        <v>1</v>
      </c>
      <c r="C228" s="9" t="s">
        <v>1392</v>
      </c>
      <c r="D228" s="9" t="s">
        <v>1695</v>
      </c>
      <c r="E228" s="9" t="s">
        <v>1393</v>
      </c>
      <c r="F228" s="9" t="s">
        <v>882</v>
      </c>
      <c r="G228" s="9">
        <v>2023</v>
      </c>
      <c r="H228" s="9"/>
      <c r="I228" s="9" t="s">
        <v>1527</v>
      </c>
      <c r="J228" s="9" t="s">
        <v>1638</v>
      </c>
      <c r="K228" s="9" t="s">
        <v>1638</v>
      </c>
      <c r="L228" s="9"/>
      <c r="M228" s="9"/>
      <c r="N228" s="9"/>
      <c r="O228" s="9"/>
      <c r="P228" s="9"/>
      <c r="Q228" s="9"/>
      <c r="R228" s="9"/>
      <c r="S228" s="9"/>
      <c r="T228" s="9">
        <v>1</v>
      </c>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v>15.85</v>
      </c>
      <c r="AY228" s="9">
        <v>12</v>
      </c>
      <c r="AZ228" s="9">
        <v>19.71</v>
      </c>
      <c r="BA228" s="9" t="s">
        <v>158</v>
      </c>
      <c r="BB228" s="9" t="s">
        <v>82</v>
      </c>
      <c r="BC228" s="9"/>
      <c r="BD228" s="9">
        <v>15.85</v>
      </c>
      <c r="BE228" s="9">
        <v>12</v>
      </c>
      <c r="BF228" s="9">
        <v>19.71</v>
      </c>
      <c r="BG228" s="35" t="s">
        <v>158</v>
      </c>
      <c r="BH228" s="35"/>
      <c r="BI228" s="36">
        <v>15.85</v>
      </c>
      <c r="BJ228" s="36">
        <v>12</v>
      </c>
      <c r="BK228" s="36">
        <v>19.71</v>
      </c>
      <c r="BL228" s="9"/>
      <c r="BM228" s="9">
        <v>3.8499999999999996</v>
      </c>
      <c r="BN228" s="9">
        <v>3.8600000000000012</v>
      </c>
      <c r="BO228" s="9">
        <v>2.7631695003232895</v>
      </c>
      <c r="BP228" s="9">
        <v>2.4849066497880004</v>
      </c>
      <c r="BQ228" s="9">
        <v>2.9811261211646287</v>
      </c>
    </row>
    <row r="229" spans="1:69" s="20" customFormat="1" ht="21" customHeight="1" x14ac:dyDescent="0.35">
      <c r="A229" s="9">
        <v>124</v>
      </c>
      <c r="B229" s="9">
        <v>1</v>
      </c>
      <c r="C229" s="9" t="s">
        <v>1528</v>
      </c>
      <c r="D229" s="9" t="s">
        <v>1696</v>
      </c>
      <c r="E229" s="9" t="s">
        <v>1529</v>
      </c>
      <c r="F229" s="9" t="s">
        <v>882</v>
      </c>
      <c r="G229" s="9">
        <v>2024</v>
      </c>
      <c r="H229" s="9"/>
      <c r="I229" s="9" t="s">
        <v>1530</v>
      </c>
      <c r="J229" s="9" t="s">
        <v>1638</v>
      </c>
      <c r="K229" s="9" t="s">
        <v>1638</v>
      </c>
      <c r="L229" s="9"/>
      <c r="M229" s="9"/>
      <c r="N229" s="9"/>
      <c r="O229" s="9">
        <v>1</v>
      </c>
      <c r="P229" s="9"/>
      <c r="Q229" s="9"/>
      <c r="R229" s="9"/>
      <c r="S229" s="9"/>
      <c r="T229" s="9"/>
      <c r="U229" s="9"/>
      <c r="V229" s="9"/>
      <c r="W229" s="9"/>
      <c r="X229" s="9"/>
      <c r="Y229" s="9"/>
      <c r="Z229" s="9"/>
      <c r="AA229" s="9"/>
      <c r="AB229" s="9"/>
      <c r="AC229" s="9"/>
      <c r="AD229" s="9"/>
      <c r="AE229" s="9"/>
      <c r="AF229" s="9"/>
      <c r="AG229" s="9"/>
      <c r="AH229" s="9"/>
      <c r="AI229" s="9" t="s">
        <v>1531</v>
      </c>
      <c r="AJ229" s="9">
        <v>3.69</v>
      </c>
      <c r="AK229" s="9">
        <v>2.15</v>
      </c>
      <c r="AL229" s="9">
        <v>6.37</v>
      </c>
      <c r="AM229" s="9"/>
      <c r="AN229" s="9"/>
      <c r="AO229" s="9"/>
      <c r="AP229" s="9"/>
      <c r="AQ229" s="9"/>
      <c r="AR229" s="9"/>
      <c r="AS229" s="9"/>
      <c r="AT229" s="9"/>
      <c r="AU229" s="9"/>
      <c r="AV229" s="9"/>
      <c r="AW229" s="9"/>
      <c r="AX229" s="9"/>
      <c r="AY229" s="9"/>
      <c r="AZ229" s="9"/>
      <c r="BA229" s="9" t="s">
        <v>81</v>
      </c>
      <c r="BB229" s="9" t="s">
        <v>82</v>
      </c>
      <c r="BC229" s="9" t="s">
        <v>1531</v>
      </c>
      <c r="BD229" s="9">
        <v>3.69</v>
      </c>
      <c r="BE229" s="9">
        <v>2.15</v>
      </c>
      <c r="BF229" s="9">
        <v>6.37</v>
      </c>
      <c r="BG229" s="35" t="s">
        <v>84</v>
      </c>
      <c r="BH229" s="35" t="s">
        <v>1532</v>
      </c>
      <c r="BI229" s="36">
        <v>2.4295063101486001</v>
      </c>
      <c r="BJ229" s="36">
        <v>1.6939018389562051</v>
      </c>
      <c r="BK229" s="36">
        <v>3.4400342622513942</v>
      </c>
      <c r="BL229" s="9"/>
      <c r="BM229" s="9">
        <v>0.73560447119239503</v>
      </c>
      <c r="BN229" s="9">
        <v>1.0105279521027941</v>
      </c>
      <c r="BO229" s="9">
        <v>0.88768807216384349</v>
      </c>
      <c r="BP229" s="9">
        <v>0.52703464824406587</v>
      </c>
      <c r="BQ229" s="9">
        <v>1.2354814312925075</v>
      </c>
    </row>
    <row r="230" spans="1:69" s="20" customFormat="1" ht="21" customHeight="1" x14ac:dyDescent="0.35">
      <c r="A230" s="9">
        <v>124</v>
      </c>
      <c r="B230" s="9">
        <v>2</v>
      </c>
      <c r="C230" s="9" t="s">
        <v>1528</v>
      </c>
      <c r="D230" s="9" t="s">
        <v>1696</v>
      </c>
      <c r="E230" s="9" t="s">
        <v>1529</v>
      </c>
      <c r="F230" s="9" t="s">
        <v>882</v>
      </c>
      <c r="G230" s="9">
        <v>2024</v>
      </c>
      <c r="H230" s="9"/>
      <c r="I230" s="9" t="s">
        <v>1533</v>
      </c>
      <c r="J230" s="9" t="s">
        <v>1638</v>
      </c>
      <c r="K230" s="9" t="s">
        <v>1638</v>
      </c>
      <c r="L230" s="9"/>
      <c r="M230" s="9"/>
      <c r="N230" s="9"/>
      <c r="O230" s="9">
        <v>1</v>
      </c>
      <c r="P230" s="9"/>
      <c r="Q230" s="9"/>
      <c r="R230" s="9"/>
      <c r="S230" s="9"/>
      <c r="T230" s="9"/>
      <c r="U230" s="9"/>
      <c r="V230" s="9"/>
      <c r="W230" s="9"/>
      <c r="X230" s="9"/>
      <c r="Y230" s="9"/>
      <c r="Z230" s="9"/>
      <c r="AA230" s="9"/>
      <c r="AB230" s="9"/>
      <c r="AC230" s="9"/>
      <c r="AD230" s="9"/>
      <c r="AE230" s="9"/>
      <c r="AF230" s="9"/>
      <c r="AG230" s="9"/>
      <c r="AH230" s="9"/>
      <c r="AI230" s="9" t="s">
        <v>1531</v>
      </c>
      <c r="AJ230" s="9">
        <v>3.24</v>
      </c>
      <c r="AK230" s="9">
        <v>3.05</v>
      </c>
      <c r="AL230" s="9">
        <v>3.45</v>
      </c>
      <c r="AM230" s="9"/>
      <c r="AN230" s="9"/>
      <c r="AO230" s="9"/>
      <c r="AP230" s="9"/>
      <c r="AQ230" s="9"/>
      <c r="AR230" s="9"/>
      <c r="AS230" s="9"/>
      <c r="AT230" s="9"/>
      <c r="AU230" s="9"/>
      <c r="AV230" s="9"/>
      <c r="AW230" s="9"/>
      <c r="AX230" s="9"/>
      <c r="AY230" s="9"/>
      <c r="AZ230" s="9"/>
      <c r="BA230" s="9" t="s">
        <v>81</v>
      </c>
      <c r="BB230" s="9" t="s">
        <v>82</v>
      </c>
      <c r="BC230" s="9" t="s">
        <v>1531</v>
      </c>
      <c r="BD230" s="9">
        <v>3.24</v>
      </c>
      <c r="BE230" s="9">
        <v>3.05</v>
      </c>
      <c r="BF230" s="9">
        <v>3.45</v>
      </c>
      <c r="BG230" s="35" t="s">
        <v>84</v>
      </c>
      <c r="BH230" s="35" t="s">
        <v>1534</v>
      </c>
      <c r="BI230" s="36">
        <v>2.2303324774180644</v>
      </c>
      <c r="BJ230" s="36">
        <v>2.142767398600633</v>
      </c>
      <c r="BK230" s="36">
        <v>2.3246533264784905</v>
      </c>
      <c r="BL230" s="9"/>
      <c r="BM230" s="9">
        <v>8.7565078817431363E-2</v>
      </c>
      <c r="BN230" s="9">
        <v>9.4320849060426148E-2</v>
      </c>
      <c r="BO230" s="9">
        <v>0.80215066737135376</v>
      </c>
      <c r="BP230" s="9">
        <v>0.76209817051683981</v>
      </c>
      <c r="BQ230" s="9">
        <v>0.84357092103081022</v>
      </c>
    </row>
    <row r="231" spans="1:69" s="20" customFormat="1" ht="21" customHeight="1" x14ac:dyDescent="0.35">
      <c r="A231" s="9">
        <v>124</v>
      </c>
      <c r="B231" s="9">
        <v>3</v>
      </c>
      <c r="C231" s="9" t="s">
        <v>1528</v>
      </c>
      <c r="D231" s="9" t="s">
        <v>1696</v>
      </c>
      <c r="E231" s="9" t="s">
        <v>1529</v>
      </c>
      <c r="F231" s="9" t="s">
        <v>882</v>
      </c>
      <c r="G231" s="9">
        <v>2024</v>
      </c>
      <c r="H231" s="9"/>
      <c r="I231" s="9" t="s">
        <v>1535</v>
      </c>
      <c r="J231" s="9" t="s">
        <v>1638</v>
      </c>
      <c r="K231" s="9" t="s">
        <v>1638</v>
      </c>
      <c r="L231" s="9"/>
      <c r="M231" s="9"/>
      <c r="N231" s="9"/>
      <c r="O231" s="9">
        <v>1</v>
      </c>
      <c r="P231" s="9"/>
      <c r="Q231" s="9"/>
      <c r="R231" s="9"/>
      <c r="S231" s="9"/>
      <c r="T231" s="9"/>
      <c r="U231" s="9"/>
      <c r="V231" s="9"/>
      <c r="W231" s="9"/>
      <c r="X231" s="9"/>
      <c r="Y231" s="9"/>
      <c r="Z231" s="9"/>
      <c r="AA231" s="9"/>
      <c r="AB231" s="9"/>
      <c r="AC231" s="9"/>
      <c r="AD231" s="9"/>
      <c r="AE231" s="9"/>
      <c r="AF231" s="9"/>
      <c r="AG231" s="9"/>
      <c r="AH231" s="9"/>
      <c r="AI231" s="9" t="s">
        <v>1531</v>
      </c>
      <c r="AJ231" s="9">
        <v>2.79</v>
      </c>
      <c r="AK231" s="9">
        <v>2.56</v>
      </c>
      <c r="AL231" s="9">
        <v>3.06</v>
      </c>
      <c r="AM231" s="9"/>
      <c r="AN231" s="9"/>
      <c r="AO231" s="9"/>
      <c r="AP231" s="9"/>
      <c r="AQ231" s="9"/>
      <c r="AR231" s="9"/>
      <c r="AS231" s="9"/>
      <c r="AT231" s="9"/>
      <c r="AU231" s="9"/>
      <c r="AV231" s="9"/>
      <c r="AW231" s="9"/>
      <c r="AX231" s="9"/>
      <c r="AY231" s="9"/>
      <c r="AZ231" s="9"/>
      <c r="BA231" s="9" t="s">
        <v>81</v>
      </c>
      <c r="BB231" s="9" t="s">
        <v>82</v>
      </c>
      <c r="BC231" s="9" t="s">
        <v>1531</v>
      </c>
      <c r="BD231" s="9">
        <v>2.79</v>
      </c>
      <c r="BE231" s="9">
        <v>2.56</v>
      </c>
      <c r="BF231" s="9">
        <v>3.06</v>
      </c>
      <c r="BG231" s="35" t="s">
        <v>84</v>
      </c>
      <c r="BH231" s="35" t="s">
        <v>1536</v>
      </c>
      <c r="BI231" s="36">
        <v>2.0192264750788103</v>
      </c>
      <c r="BJ231" s="36">
        <v>1.9060316226240033</v>
      </c>
      <c r="BK231" s="36">
        <v>2.147431323867306</v>
      </c>
      <c r="BL231" s="9"/>
      <c r="BM231" s="9">
        <v>0.11319485245480698</v>
      </c>
      <c r="BN231" s="9">
        <v>0.1282048487884957</v>
      </c>
      <c r="BO231" s="9">
        <v>0.70271450494619792</v>
      </c>
      <c r="BP231" s="9">
        <v>0.64502339618777071</v>
      </c>
      <c r="BQ231" s="9">
        <v>0.76427239479206655</v>
      </c>
    </row>
    <row r="232" spans="1:69" s="20" customFormat="1" ht="21" customHeight="1" x14ac:dyDescent="0.35">
      <c r="A232" s="9">
        <v>124</v>
      </c>
      <c r="B232" s="9">
        <v>4</v>
      </c>
      <c r="C232" s="9" t="s">
        <v>1528</v>
      </c>
      <c r="D232" s="9" t="s">
        <v>1696</v>
      </c>
      <c r="E232" s="9" t="s">
        <v>1529</v>
      </c>
      <c r="F232" s="9" t="s">
        <v>882</v>
      </c>
      <c r="G232" s="9">
        <v>2024</v>
      </c>
      <c r="H232" s="9"/>
      <c r="I232" s="9" t="s">
        <v>1537</v>
      </c>
      <c r="J232" s="9" t="s">
        <v>1638</v>
      </c>
      <c r="K232" s="9" t="s">
        <v>1638</v>
      </c>
      <c r="L232" s="9"/>
      <c r="M232" s="9"/>
      <c r="N232" s="9"/>
      <c r="O232" s="9">
        <v>1</v>
      </c>
      <c r="P232" s="9"/>
      <c r="Q232" s="9"/>
      <c r="R232" s="9"/>
      <c r="S232" s="9"/>
      <c r="T232" s="9"/>
      <c r="U232" s="9"/>
      <c r="V232" s="9"/>
      <c r="W232" s="9"/>
      <c r="X232" s="9"/>
      <c r="Y232" s="9"/>
      <c r="Z232" s="9"/>
      <c r="AA232" s="9"/>
      <c r="AB232" s="9"/>
      <c r="AC232" s="9"/>
      <c r="AD232" s="9"/>
      <c r="AE232" s="9"/>
      <c r="AF232" s="9"/>
      <c r="AG232" s="9"/>
      <c r="AH232" s="9"/>
      <c r="AI232" s="9" t="s">
        <v>1531</v>
      </c>
      <c r="AJ232" s="9">
        <v>2.74</v>
      </c>
      <c r="AK232" s="9">
        <v>2.54</v>
      </c>
      <c r="AL232" s="9">
        <v>2.95</v>
      </c>
      <c r="AM232" s="9"/>
      <c r="AN232" s="9"/>
      <c r="AO232" s="9"/>
      <c r="AP232" s="9"/>
      <c r="AQ232" s="9"/>
      <c r="AR232" s="9"/>
      <c r="AS232" s="9"/>
      <c r="AT232" s="9"/>
      <c r="AU232" s="9"/>
      <c r="AV232" s="9"/>
      <c r="AW232" s="9"/>
      <c r="AX232" s="9"/>
      <c r="AY232" s="9"/>
      <c r="AZ232" s="9"/>
      <c r="BA232" s="9" t="s">
        <v>81</v>
      </c>
      <c r="BB232" s="9" t="s">
        <v>82</v>
      </c>
      <c r="BC232" s="9" t="s">
        <v>1531</v>
      </c>
      <c r="BD232" s="9">
        <v>2.74</v>
      </c>
      <c r="BE232" s="9">
        <v>2.54</v>
      </c>
      <c r="BF232" s="9">
        <v>2.95</v>
      </c>
      <c r="BG232" s="35" t="s">
        <v>84</v>
      </c>
      <c r="BH232" s="35" t="s">
        <v>1538</v>
      </c>
      <c r="BI232" s="36">
        <v>1.9949441379408932</v>
      </c>
      <c r="BJ232" s="36">
        <v>1.8960027481980917</v>
      </c>
      <c r="BK232" s="36">
        <v>2.0957783429841208</v>
      </c>
      <c r="BL232" s="9"/>
      <c r="BM232" s="9">
        <v>9.8941389742801533E-2</v>
      </c>
      <c r="BN232" s="9">
        <v>0.1008342050432276</v>
      </c>
      <c r="BO232" s="9">
        <v>0.69061604891765682</v>
      </c>
      <c r="BP232" s="9">
        <v>0.63974785330334694</v>
      </c>
      <c r="BQ232" s="9">
        <v>0.73992500847354503</v>
      </c>
    </row>
    <row r="233" spans="1:69" s="20" customFormat="1" ht="21" customHeight="1" x14ac:dyDescent="0.35">
      <c r="A233" s="9">
        <v>124</v>
      </c>
      <c r="B233" s="9">
        <v>5</v>
      </c>
      <c r="C233" s="9" t="s">
        <v>1528</v>
      </c>
      <c r="D233" s="9" t="s">
        <v>1696</v>
      </c>
      <c r="E233" s="9" t="s">
        <v>1529</v>
      </c>
      <c r="F233" s="9" t="s">
        <v>882</v>
      </c>
      <c r="G233" s="9">
        <v>2024</v>
      </c>
      <c r="H233" s="9"/>
      <c r="I233" s="9" t="s">
        <v>1539</v>
      </c>
      <c r="J233" s="9" t="s">
        <v>1638</v>
      </c>
      <c r="K233" s="9" t="s">
        <v>1638</v>
      </c>
      <c r="L233" s="9"/>
      <c r="M233" s="9"/>
      <c r="N233" s="9"/>
      <c r="O233" s="9">
        <v>1</v>
      </c>
      <c r="P233" s="9"/>
      <c r="Q233" s="9"/>
      <c r="R233" s="9"/>
      <c r="S233" s="9"/>
      <c r="T233" s="9"/>
      <c r="U233" s="9"/>
      <c r="V233" s="9"/>
      <c r="W233" s="9"/>
      <c r="X233" s="9"/>
      <c r="Y233" s="9"/>
      <c r="Z233" s="9"/>
      <c r="AA233" s="9"/>
      <c r="AB233" s="9"/>
      <c r="AC233" s="9"/>
      <c r="AD233" s="9"/>
      <c r="AE233" s="9"/>
      <c r="AF233" s="9"/>
      <c r="AG233" s="9"/>
      <c r="AH233" s="9"/>
      <c r="AI233" s="9" t="s">
        <v>1531</v>
      </c>
      <c r="AJ233" s="9">
        <v>3.33</v>
      </c>
      <c r="AK233" s="9">
        <v>3.18</v>
      </c>
      <c r="AL233" s="9">
        <v>3.49</v>
      </c>
      <c r="AM233" s="9"/>
      <c r="AN233" s="9"/>
      <c r="AO233" s="9"/>
      <c r="AP233" s="9"/>
      <c r="AQ233" s="9"/>
      <c r="AR233" s="9"/>
      <c r="AS233" s="9"/>
      <c r="AT233" s="9"/>
      <c r="AU233" s="9"/>
      <c r="AV233" s="9"/>
      <c r="AW233" s="9"/>
      <c r="AX233" s="9"/>
      <c r="AY233" s="9"/>
      <c r="AZ233" s="9"/>
      <c r="BA233" s="9" t="s">
        <v>81</v>
      </c>
      <c r="BB233" s="9" t="s">
        <v>82</v>
      </c>
      <c r="BC233" s="9" t="s">
        <v>1531</v>
      </c>
      <c r="BD233" s="9">
        <v>3.33</v>
      </c>
      <c r="BE233" s="9">
        <v>3.18</v>
      </c>
      <c r="BF233" s="9">
        <v>3.49</v>
      </c>
      <c r="BG233" s="35" t="s">
        <v>84</v>
      </c>
      <c r="BH233" s="35" t="s">
        <v>1540</v>
      </c>
      <c r="BI233" s="36">
        <v>2.2710619185548828</v>
      </c>
      <c r="BJ233" s="36">
        <v>2.2029162475790778</v>
      </c>
      <c r="BK233" s="36">
        <v>2.342340744838717</v>
      </c>
      <c r="BL233" s="9"/>
      <c r="BM233" s="9">
        <v>6.8145670975805039E-2</v>
      </c>
      <c r="BN233" s="9">
        <v>7.1278826283834196E-2</v>
      </c>
      <c r="BO233" s="9">
        <v>0.82024752763720254</v>
      </c>
      <c r="BP233" s="9">
        <v>0.78978204965725152</v>
      </c>
      <c r="BQ233" s="9">
        <v>0.85115074769179788</v>
      </c>
    </row>
    <row r="234" spans="1:69" s="20" customFormat="1" ht="21" customHeight="1" x14ac:dyDescent="0.35">
      <c r="A234" s="9">
        <v>124</v>
      </c>
      <c r="B234" s="9">
        <v>6</v>
      </c>
      <c r="C234" s="9" t="s">
        <v>1528</v>
      </c>
      <c r="D234" s="9" t="s">
        <v>1696</v>
      </c>
      <c r="E234" s="9" t="s">
        <v>1529</v>
      </c>
      <c r="F234" s="9" t="s">
        <v>882</v>
      </c>
      <c r="G234" s="9">
        <v>2024</v>
      </c>
      <c r="H234" s="9"/>
      <c r="I234" s="9" t="s">
        <v>1541</v>
      </c>
      <c r="J234" s="9" t="s">
        <v>1638</v>
      </c>
      <c r="K234" s="9" t="s">
        <v>1638</v>
      </c>
      <c r="L234" s="9"/>
      <c r="M234" s="9"/>
      <c r="N234" s="9"/>
      <c r="O234" s="9">
        <v>1</v>
      </c>
      <c r="P234" s="9"/>
      <c r="Q234" s="9"/>
      <c r="R234" s="9"/>
      <c r="S234" s="9"/>
      <c r="T234" s="9"/>
      <c r="U234" s="9"/>
      <c r="V234" s="9"/>
      <c r="W234" s="9"/>
      <c r="X234" s="9"/>
      <c r="Y234" s="9"/>
      <c r="Z234" s="9"/>
      <c r="AA234" s="9"/>
      <c r="AB234" s="9"/>
      <c r="AC234" s="9"/>
      <c r="AD234" s="9"/>
      <c r="AE234" s="9"/>
      <c r="AF234" s="9"/>
      <c r="AG234" s="9"/>
      <c r="AH234" s="9"/>
      <c r="AI234" s="9" t="s">
        <v>1531</v>
      </c>
      <c r="AJ234" s="9">
        <v>4.1900000000000004</v>
      </c>
      <c r="AK234" s="9">
        <v>3.93</v>
      </c>
      <c r="AL234" s="9">
        <v>4.4800000000000004</v>
      </c>
      <c r="AM234" s="9"/>
      <c r="AN234" s="9"/>
      <c r="AO234" s="9"/>
      <c r="AP234" s="9"/>
      <c r="AQ234" s="9"/>
      <c r="AR234" s="9"/>
      <c r="AS234" s="9"/>
      <c r="AT234" s="9"/>
      <c r="AU234" s="9"/>
      <c r="AV234" s="9"/>
      <c r="AW234" s="9"/>
      <c r="AX234" s="9"/>
      <c r="AY234" s="9"/>
      <c r="AZ234" s="9"/>
      <c r="BA234" s="9" t="s">
        <v>81</v>
      </c>
      <c r="BB234" s="9" t="s">
        <v>82</v>
      </c>
      <c r="BC234" s="9" t="s">
        <v>1531</v>
      </c>
      <c r="BD234" s="9">
        <v>4.1900000000000004</v>
      </c>
      <c r="BE234" s="9">
        <v>3.93</v>
      </c>
      <c r="BF234" s="9">
        <v>4.4800000000000004</v>
      </c>
      <c r="BG234" s="35" t="s">
        <v>84</v>
      </c>
      <c r="BH234" s="35" t="s">
        <v>1542</v>
      </c>
      <c r="BI234" s="36">
        <v>2.6388326188545985</v>
      </c>
      <c r="BJ234" s="36">
        <v>2.5314460810215467</v>
      </c>
      <c r="BK234" s="36">
        <v>2.7551444507248894</v>
      </c>
      <c r="BL234" s="9"/>
      <c r="BM234" s="9">
        <v>0.10738653783305185</v>
      </c>
      <c r="BN234" s="9">
        <v>0.11631183187029093</v>
      </c>
      <c r="BO234" s="9">
        <v>0.97033662953566902</v>
      </c>
      <c r="BP234" s="9">
        <v>0.92879071297980087</v>
      </c>
      <c r="BQ234" s="9">
        <v>1.0134698734353993</v>
      </c>
    </row>
    <row r="235" spans="1:69" s="20" customFormat="1" ht="21" customHeight="1" x14ac:dyDescent="0.35">
      <c r="A235" s="9">
        <v>124</v>
      </c>
      <c r="B235" s="9">
        <v>7</v>
      </c>
      <c r="C235" s="9" t="s">
        <v>1528</v>
      </c>
      <c r="D235" s="9" t="s">
        <v>1696</v>
      </c>
      <c r="E235" s="9" t="s">
        <v>1529</v>
      </c>
      <c r="F235" s="9" t="s">
        <v>882</v>
      </c>
      <c r="G235" s="9">
        <v>2024</v>
      </c>
      <c r="H235" s="9"/>
      <c r="I235" s="9" t="s">
        <v>1543</v>
      </c>
      <c r="J235" s="9" t="s">
        <v>1638</v>
      </c>
      <c r="K235" s="9" t="s">
        <v>1638</v>
      </c>
      <c r="L235" s="9"/>
      <c r="M235" s="9"/>
      <c r="N235" s="9"/>
      <c r="O235" s="9">
        <v>1</v>
      </c>
      <c r="P235" s="9"/>
      <c r="Q235" s="9"/>
      <c r="R235" s="9"/>
      <c r="S235" s="9"/>
      <c r="T235" s="9"/>
      <c r="U235" s="9"/>
      <c r="V235" s="9"/>
      <c r="W235" s="9"/>
      <c r="X235" s="9"/>
      <c r="Y235" s="9"/>
      <c r="Z235" s="9"/>
      <c r="AA235" s="9"/>
      <c r="AB235" s="9"/>
      <c r="AC235" s="9"/>
      <c r="AD235" s="9"/>
      <c r="AE235" s="9"/>
      <c r="AF235" s="9"/>
      <c r="AG235" s="9"/>
      <c r="AH235" s="9"/>
      <c r="AI235" s="9" t="s">
        <v>1531</v>
      </c>
      <c r="AJ235" s="9">
        <v>3.5</v>
      </c>
      <c r="AK235" s="9">
        <v>3.26</v>
      </c>
      <c r="AL235" s="9">
        <v>3.76</v>
      </c>
      <c r="AM235" s="9"/>
      <c r="AN235" s="9"/>
      <c r="AO235" s="9"/>
      <c r="AP235" s="9"/>
      <c r="AQ235" s="9"/>
      <c r="AR235" s="9"/>
      <c r="AS235" s="9"/>
      <c r="AT235" s="9"/>
      <c r="AU235" s="9"/>
      <c r="AV235" s="9"/>
      <c r="AW235" s="9"/>
      <c r="AX235" s="9"/>
      <c r="AY235" s="9"/>
      <c r="AZ235" s="9"/>
      <c r="BA235" s="9" t="s">
        <v>81</v>
      </c>
      <c r="BB235" s="9" t="s">
        <v>82</v>
      </c>
      <c r="BC235" s="9" t="s">
        <v>1531</v>
      </c>
      <c r="BD235" s="9">
        <v>3.5</v>
      </c>
      <c r="BE235" s="9">
        <v>3.26</v>
      </c>
      <c r="BF235" s="9">
        <v>3.76</v>
      </c>
      <c r="BG235" s="35" t="s">
        <v>84</v>
      </c>
      <c r="BH235" s="35" t="s">
        <v>1544</v>
      </c>
      <c r="BI235" s="36">
        <v>2.3467490789727461</v>
      </c>
      <c r="BJ235" s="36">
        <v>2.2394240337066407</v>
      </c>
      <c r="BK235" s="36">
        <v>2.4595299693435715</v>
      </c>
      <c r="BL235" s="9"/>
      <c r="BM235" s="9">
        <v>0.10732504526610542</v>
      </c>
      <c r="BN235" s="9">
        <v>0.11278089037082539</v>
      </c>
      <c r="BO235" s="9">
        <v>0.85303099976561947</v>
      </c>
      <c r="BP235" s="9">
        <v>0.80621870499439008</v>
      </c>
      <c r="BQ235" s="9">
        <v>0.89997026231566146</v>
      </c>
    </row>
    <row r="236" spans="1:69" s="20" customFormat="1" ht="21" customHeight="1" x14ac:dyDescent="0.35">
      <c r="A236" s="20">
        <v>7</v>
      </c>
      <c r="B236" s="20">
        <v>13</v>
      </c>
      <c r="C236" s="20" t="s">
        <v>522</v>
      </c>
      <c r="D236" s="20" t="str">
        <f t="shared" ref="D236:D267" si="28">CONCATENATE(C236," ","(",G236,")")</f>
        <v>Baggett et al (2013)</v>
      </c>
      <c r="E236" s="20" t="s">
        <v>523</v>
      </c>
      <c r="F236" s="20" t="s">
        <v>882</v>
      </c>
      <c r="G236" s="20">
        <v>2013</v>
      </c>
      <c r="H236" s="20" t="s">
        <v>895</v>
      </c>
      <c r="I236" s="20" t="s">
        <v>1350</v>
      </c>
      <c r="K236" s="20" t="s">
        <v>1699</v>
      </c>
      <c r="T236" s="20">
        <v>1</v>
      </c>
      <c r="AI236" s="32"/>
      <c r="AW236" s="20" t="s">
        <v>528</v>
      </c>
      <c r="AX236" s="20">
        <v>5.8</v>
      </c>
      <c r="AY236" s="20">
        <v>1.5</v>
      </c>
      <c r="AZ236" s="20">
        <v>22.1</v>
      </c>
      <c r="BA236" s="20" t="s">
        <v>158</v>
      </c>
      <c r="BB236" s="20" t="s">
        <v>82</v>
      </c>
      <c r="BC236" s="32" t="s">
        <v>528</v>
      </c>
      <c r="BD236" s="20">
        <v>5.8</v>
      </c>
      <c r="BE236" s="20">
        <v>1.5</v>
      </c>
      <c r="BF236" s="20">
        <v>22.1</v>
      </c>
      <c r="BG236" s="21" t="s">
        <v>158</v>
      </c>
      <c r="BH236" s="21"/>
      <c r="BI236" s="22">
        <v>5.8</v>
      </c>
      <c r="BJ236" s="22">
        <v>1.5</v>
      </c>
      <c r="BK236" s="22">
        <v>22.1</v>
      </c>
      <c r="BM236" s="23">
        <f t="shared" ref="BM236:BM267" si="29">BI236-BJ236</f>
        <v>4.3</v>
      </c>
      <c r="BN236" s="20">
        <f t="shared" ref="BN236:BN267" si="30">BK236-BI236</f>
        <v>16.3</v>
      </c>
      <c r="BO236" s="20">
        <f t="shared" ref="BO236:BO267" si="31">LN(BI236)</f>
        <v>1.7578579175523736</v>
      </c>
      <c r="BP236" s="20">
        <f t="shared" ref="BP236:BP267" si="32">LN(BJ236)</f>
        <v>0.40546510810816438</v>
      </c>
      <c r="BQ236" s="20">
        <f t="shared" ref="BQ236:BQ267" si="33">LN(BK236)</f>
        <v>3.095577608523707</v>
      </c>
    </row>
    <row r="237" spans="1:69" s="20" customFormat="1" ht="21" customHeight="1" x14ac:dyDescent="0.35">
      <c r="A237" s="20">
        <v>11</v>
      </c>
      <c r="B237" s="20">
        <v>9</v>
      </c>
      <c r="C237" s="20" t="s">
        <v>201</v>
      </c>
      <c r="D237" s="20" t="str">
        <f t="shared" si="28"/>
        <v>Beijer et al (2011)</v>
      </c>
      <c r="E237" s="20" t="s">
        <v>202</v>
      </c>
      <c r="F237" s="20" t="s">
        <v>882</v>
      </c>
      <c r="G237" s="20">
        <v>2011</v>
      </c>
      <c r="H237" s="20" t="s">
        <v>1013</v>
      </c>
      <c r="I237" s="20" t="s">
        <v>1351</v>
      </c>
      <c r="K237" s="20" t="s">
        <v>1699</v>
      </c>
      <c r="Q237" s="20">
        <v>1</v>
      </c>
      <c r="AI237" s="32"/>
      <c r="AP237" s="20" t="s">
        <v>159</v>
      </c>
      <c r="AQ237" s="20">
        <v>4.8</v>
      </c>
      <c r="AR237" s="20">
        <v>0.1</v>
      </c>
      <c r="AS237" s="20">
        <v>26.5</v>
      </c>
      <c r="BA237" s="20" t="s">
        <v>84</v>
      </c>
      <c r="BB237" s="20" t="s">
        <v>82</v>
      </c>
      <c r="BC237" s="32" t="s">
        <v>159</v>
      </c>
      <c r="BD237" s="20">
        <v>4.8</v>
      </c>
      <c r="BE237" s="20">
        <v>0.1</v>
      </c>
      <c r="BF237" s="20">
        <v>26.5</v>
      </c>
      <c r="BG237" s="21" t="s">
        <v>84</v>
      </c>
      <c r="BH237" s="21" t="s">
        <v>82</v>
      </c>
      <c r="BI237" s="22">
        <v>4.8</v>
      </c>
      <c r="BJ237" s="22">
        <v>0.1</v>
      </c>
      <c r="BK237" s="22">
        <v>26.5</v>
      </c>
      <c r="BM237" s="23">
        <f t="shared" si="29"/>
        <v>4.7</v>
      </c>
      <c r="BN237" s="20">
        <f t="shared" si="30"/>
        <v>21.7</v>
      </c>
      <c r="BO237" s="20">
        <f t="shared" si="31"/>
        <v>1.5686159179138452</v>
      </c>
      <c r="BP237" s="20">
        <f t="shared" si="32"/>
        <v>-2.3025850929940455</v>
      </c>
      <c r="BQ237" s="20">
        <f t="shared" si="33"/>
        <v>3.2771447329921766</v>
      </c>
    </row>
    <row r="238" spans="1:69" s="20" customFormat="1" ht="21" customHeight="1" x14ac:dyDescent="0.35">
      <c r="A238" s="20">
        <v>11</v>
      </c>
      <c r="B238" s="20">
        <v>10</v>
      </c>
      <c r="C238" s="20" t="s">
        <v>201</v>
      </c>
      <c r="D238" s="20" t="str">
        <f t="shared" si="28"/>
        <v>Beijer et al (2011)</v>
      </c>
      <c r="E238" s="20" t="s">
        <v>202</v>
      </c>
      <c r="F238" s="20" t="s">
        <v>882</v>
      </c>
      <c r="G238" s="20">
        <v>2011</v>
      </c>
      <c r="H238" s="20" t="s">
        <v>1013</v>
      </c>
      <c r="I238" s="20" t="s">
        <v>1352</v>
      </c>
      <c r="K238" s="20" t="s">
        <v>1699</v>
      </c>
      <c r="Q238" s="20">
        <v>1</v>
      </c>
      <c r="AI238" s="32"/>
      <c r="AP238" s="20" t="s">
        <v>159</v>
      </c>
      <c r="AQ238" s="20">
        <v>2.4</v>
      </c>
      <c r="AR238" s="20">
        <v>0.8</v>
      </c>
      <c r="AS238" s="20">
        <v>5.6</v>
      </c>
      <c r="BA238" s="20" t="s">
        <v>84</v>
      </c>
      <c r="BB238" s="20" t="s">
        <v>82</v>
      </c>
      <c r="BC238" s="32" t="s">
        <v>159</v>
      </c>
      <c r="BD238" s="20">
        <v>2.4</v>
      </c>
      <c r="BE238" s="20">
        <v>0.8</v>
      </c>
      <c r="BF238" s="20">
        <v>5.6</v>
      </c>
      <c r="BG238" s="21" t="s">
        <v>84</v>
      </c>
      <c r="BH238" s="21" t="s">
        <v>82</v>
      </c>
      <c r="BI238" s="22">
        <v>2.4</v>
      </c>
      <c r="BJ238" s="22">
        <v>0.8</v>
      </c>
      <c r="BK238" s="22">
        <v>5.6</v>
      </c>
      <c r="BM238" s="23">
        <f t="shared" si="29"/>
        <v>1.5999999999999999</v>
      </c>
      <c r="BN238" s="20">
        <f t="shared" si="30"/>
        <v>3.1999999999999997</v>
      </c>
      <c r="BO238" s="20">
        <f t="shared" si="31"/>
        <v>0.87546873735389985</v>
      </c>
      <c r="BP238" s="20">
        <f t="shared" si="32"/>
        <v>-0.22314355131420971</v>
      </c>
      <c r="BQ238" s="20">
        <f t="shared" si="33"/>
        <v>1.7227665977411035</v>
      </c>
    </row>
    <row r="239" spans="1:69" s="20" customFormat="1" ht="21" customHeight="1" x14ac:dyDescent="0.35">
      <c r="A239" s="20">
        <v>40</v>
      </c>
      <c r="B239" s="20">
        <v>13</v>
      </c>
      <c r="C239" s="20" t="s">
        <v>914</v>
      </c>
      <c r="D239" s="20" t="str">
        <f t="shared" si="28"/>
        <v>Hwang, S. W. et al (2009)</v>
      </c>
      <c r="E239" s="20" t="s">
        <v>389</v>
      </c>
      <c r="F239" s="20" t="s">
        <v>882</v>
      </c>
      <c r="G239" s="20">
        <v>2009</v>
      </c>
      <c r="H239" s="20" t="s">
        <v>1027</v>
      </c>
      <c r="I239" s="20" t="s">
        <v>1353</v>
      </c>
      <c r="K239" s="20" t="s">
        <v>1699</v>
      </c>
      <c r="T239" s="20">
        <v>1</v>
      </c>
      <c r="AI239" s="32"/>
      <c r="AK239" s="27"/>
      <c r="AW239" s="20" t="s">
        <v>159</v>
      </c>
      <c r="AX239" s="20">
        <v>2.39</v>
      </c>
      <c r="AY239" s="20">
        <v>1.7</v>
      </c>
      <c r="AZ239" s="20">
        <v>3.38</v>
      </c>
      <c r="BA239" s="20" t="s">
        <v>158</v>
      </c>
      <c r="BB239" s="20" t="s">
        <v>82</v>
      </c>
      <c r="BC239" s="32" t="s">
        <v>159</v>
      </c>
      <c r="BD239" s="20">
        <v>2.39</v>
      </c>
      <c r="BE239" s="20">
        <v>1.7</v>
      </c>
      <c r="BF239" s="20">
        <v>3.38</v>
      </c>
      <c r="BG239" s="21" t="s">
        <v>158</v>
      </c>
      <c r="BH239" s="21"/>
      <c r="BI239" s="22">
        <v>2.39</v>
      </c>
      <c r="BJ239" s="22">
        <v>1.7</v>
      </c>
      <c r="BK239" s="22">
        <v>3.38</v>
      </c>
      <c r="BL239" s="20">
        <v>3.38</v>
      </c>
      <c r="BM239" s="23">
        <f t="shared" si="29"/>
        <v>0.69000000000000017</v>
      </c>
      <c r="BN239" s="20">
        <f t="shared" si="30"/>
        <v>0.98999999999999977</v>
      </c>
      <c r="BO239" s="20">
        <f t="shared" si="31"/>
        <v>0.87129336594341933</v>
      </c>
      <c r="BP239" s="20">
        <f t="shared" si="32"/>
        <v>0.53062825106217038</v>
      </c>
      <c r="BQ239" s="20">
        <f t="shared" si="33"/>
        <v>1.2178757094949273</v>
      </c>
    </row>
    <row r="240" spans="1:69" s="20" customFormat="1" ht="21" customHeight="1" x14ac:dyDescent="0.35">
      <c r="A240" s="20">
        <v>40</v>
      </c>
      <c r="B240" s="20">
        <v>14</v>
      </c>
      <c r="C240" s="20" t="s">
        <v>914</v>
      </c>
      <c r="D240" s="20" t="str">
        <f t="shared" si="28"/>
        <v>Hwang, S. W. et al (2009)</v>
      </c>
      <c r="E240" s="20" t="s">
        <v>389</v>
      </c>
      <c r="F240" s="20" t="s">
        <v>882</v>
      </c>
      <c r="G240" s="20">
        <v>2009</v>
      </c>
      <c r="H240" s="20" t="s">
        <v>1027</v>
      </c>
      <c r="I240" s="20" t="s">
        <v>1354</v>
      </c>
      <c r="K240" s="20" t="s">
        <v>1699</v>
      </c>
      <c r="T240" s="20">
        <v>1</v>
      </c>
      <c r="AI240" s="32"/>
      <c r="AK240" s="27"/>
      <c r="AW240" s="20" t="s">
        <v>159</v>
      </c>
      <c r="AX240" s="20">
        <v>2.0099999999999998</v>
      </c>
      <c r="AY240" s="20">
        <v>1.58</v>
      </c>
      <c r="AZ240" s="20">
        <v>2.56</v>
      </c>
      <c r="BA240" s="20" t="s">
        <v>158</v>
      </c>
      <c r="BB240" s="20" t="s">
        <v>82</v>
      </c>
      <c r="BC240" s="32" t="s">
        <v>159</v>
      </c>
      <c r="BD240" s="20">
        <v>2.0099999999999998</v>
      </c>
      <c r="BE240" s="20">
        <v>1.58</v>
      </c>
      <c r="BF240" s="20">
        <v>2.56</v>
      </c>
      <c r="BG240" s="21" t="s">
        <v>158</v>
      </c>
      <c r="BH240" s="21"/>
      <c r="BI240" s="22">
        <v>2.0099999999999998</v>
      </c>
      <c r="BJ240" s="22">
        <v>1.58</v>
      </c>
      <c r="BK240" s="22">
        <v>2.56</v>
      </c>
      <c r="BM240" s="23">
        <f t="shared" si="29"/>
        <v>0.42999999999999972</v>
      </c>
      <c r="BN240" s="20">
        <f t="shared" si="30"/>
        <v>0.55000000000000027</v>
      </c>
      <c r="BO240" s="20">
        <f t="shared" si="31"/>
        <v>0.69813472207098426</v>
      </c>
      <c r="BP240" s="20">
        <f t="shared" si="32"/>
        <v>0.45742484703887548</v>
      </c>
      <c r="BQ240" s="20">
        <f t="shared" si="33"/>
        <v>0.94000725849147115</v>
      </c>
    </row>
    <row r="241" spans="1:69" s="20" customFormat="1" ht="21" customHeight="1" x14ac:dyDescent="0.35">
      <c r="A241" s="20">
        <v>81</v>
      </c>
      <c r="B241" s="20">
        <v>3</v>
      </c>
      <c r="C241" s="20" t="s">
        <v>730</v>
      </c>
      <c r="D241" s="20" t="str">
        <f t="shared" si="28"/>
        <v>Schinka et al (2018)</v>
      </c>
      <c r="E241" s="20" t="s">
        <v>731</v>
      </c>
      <c r="F241" s="20" t="s">
        <v>882</v>
      </c>
      <c r="G241" s="20">
        <v>2018</v>
      </c>
      <c r="H241" s="20" t="s">
        <v>1045</v>
      </c>
      <c r="I241" s="20" t="s">
        <v>1355</v>
      </c>
      <c r="K241" s="20" t="s">
        <v>1699</v>
      </c>
      <c r="O241" s="20">
        <v>1</v>
      </c>
      <c r="AI241" s="32" t="s">
        <v>178</v>
      </c>
      <c r="AJ241" s="20">
        <v>2.5</v>
      </c>
      <c r="AK241" s="20">
        <v>2</v>
      </c>
      <c r="AL241" s="20">
        <v>3.2</v>
      </c>
      <c r="AM241" s="26"/>
      <c r="AN241" s="26"/>
      <c r="AO241" s="26"/>
      <c r="BA241" s="20" t="s">
        <v>81</v>
      </c>
      <c r="BB241" s="20" t="s">
        <v>82</v>
      </c>
      <c r="BC241" s="32" t="s">
        <v>178</v>
      </c>
      <c r="BD241" s="23">
        <v>2.5</v>
      </c>
      <c r="BE241" s="23">
        <v>2</v>
      </c>
      <c r="BF241" s="23">
        <v>3.2</v>
      </c>
      <c r="BG241" s="21" t="s">
        <v>84</v>
      </c>
      <c r="BH241" s="21" t="s">
        <v>1356</v>
      </c>
      <c r="BI241" s="25">
        <f>(1-0.5^(SQRT(BD241)))/(1-0.5^(SQRT(1/BD241)))</f>
        <v>1.8758520365733544</v>
      </c>
      <c r="BJ241" s="25">
        <f>(1-0.5^(SQRT(BE241)))/(1-0.5^(SQRT(1/BE241)))</f>
        <v>1.6125473265360659</v>
      </c>
      <c r="BK241" s="25">
        <f>(1-0.5^(SQRT(BF241)))/(1-0.5^(SQRT(1/BF241)))</f>
        <v>2.2120787521069589</v>
      </c>
      <c r="BM241" s="23">
        <f t="shared" si="29"/>
        <v>0.2633047100372885</v>
      </c>
      <c r="BN241" s="20">
        <f t="shared" si="30"/>
        <v>0.3362267155336045</v>
      </c>
      <c r="BO241" s="20">
        <f t="shared" si="31"/>
        <v>0.62906297571088765</v>
      </c>
      <c r="BP241" s="20">
        <f t="shared" si="32"/>
        <v>0.47781511904690216</v>
      </c>
      <c r="BQ241" s="20">
        <f t="shared" si="33"/>
        <v>0.7939326852446803</v>
      </c>
    </row>
    <row r="242" spans="1:69" s="20" customFormat="1" ht="21" customHeight="1" x14ac:dyDescent="0.35">
      <c r="A242" s="20">
        <v>100</v>
      </c>
      <c r="B242" s="20">
        <v>3</v>
      </c>
      <c r="C242" s="20" t="s">
        <v>112</v>
      </c>
      <c r="D242" s="20" t="str">
        <f t="shared" si="28"/>
        <v>Zagozdzon (2016)</v>
      </c>
      <c r="E242" s="20" t="s">
        <v>114</v>
      </c>
      <c r="F242" s="20" t="s">
        <v>882</v>
      </c>
      <c r="G242" s="20">
        <v>2016</v>
      </c>
      <c r="H242" s="20" t="s">
        <v>1069</v>
      </c>
      <c r="I242" s="20" t="s">
        <v>1357</v>
      </c>
      <c r="K242" s="20" t="s">
        <v>1699</v>
      </c>
      <c r="P242" s="20">
        <v>1</v>
      </c>
      <c r="AI242" s="32"/>
      <c r="AM242" s="26" t="e">
        <f>(#REF!/#REF!)/(#REF!/#REF!)</f>
        <v>#REF!</v>
      </c>
      <c r="AN242" s="26" t="e">
        <f>EXP((LN(AM242))-(1.96*(SQRT((1/#REF!)+(1/#REF!)-(1/#REF!)-(1/(#REF!))))))</f>
        <v>#REF!</v>
      </c>
      <c r="AO242" s="26" t="e">
        <f>EXP((LN(AM242))+(1.96*(SQRT((1/#REF!)+(1/(#REF!)-(1/#REF!)-(1/#REF!))))))</f>
        <v>#REF!</v>
      </c>
      <c r="BA242" s="20" t="s">
        <v>134</v>
      </c>
      <c r="BB242" s="20" t="s">
        <v>135</v>
      </c>
      <c r="BC242" s="32"/>
      <c r="BD242" s="23">
        <v>2.8450367647058825</v>
      </c>
      <c r="BE242" s="23">
        <v>0.16631188854031465</v>
      </c>
      <c r="BF242" s="23">
        <v>42.440596990449734</v>
      </c>
      <c r="BG242" s="21" t="s">
        <v>134</v>
      </c>
      <c r="BH242" s="21" t="s">
        <v>135</v>
      </c>
      <c r="BI242" s="28">
        <v>2.8450367647058825</v>
      </c>
      <c r="BJ242" s="28">
        <v>0.16631188854031465</v>
      </c>
      <c r="BK242" s="28">
        <v>42.440596990449734</v>
      </c>
      <c r="BM242" s="23">
        <f t="shared" si="29"/>
        <v>2.678724876165568</v>
      </c>
      <c r="BN242" s="20">
        <f t="shared" si="30"/>
        <v>39.595560225743853</v>
      </c>
      <c r="BO242" s="20">
        <f t="shared" si="31"/>
        <v>1.0455759900627712</v>
      </c>
      <c r="BP242" s="20">
        <f t="shared" si="32"/>
        <v>-1.7938904068218129</v>
      </c>
      <c r="BQ242" s="20">
        <f t="shared" si="33"/>
        <v>3.7481053803398194</v>
      </c>
    </row>
    <row r="243" spans="1:69" s="20" customFormat="1" ht="21" customHeight="1" x14ac:dyDescent="0.35">
      <c r="A243" s="20">
        <v>111</v>
      </c>
      <c r="B243" s="20">
        <v>10</v>
      </c>
      <c r="C243" s="20" t="s">
        <v>583</v>
      </c>
      <c r="D243" s="20" t="str">
        <f t="shared" si="28"/>
        <v>Fine et al (2023)</v>
      </c>
      <c r="E243" s="20" t="s">
        <v>1251</v>
      </c>
      <c r="F243" s="20" t="s">
        <v>882</v>
      </c>
      <c r="G243" s="20">
        <v>2023</v>
      </c>
      <c r="I243" s="20" t="s">
        <v>1358</v>
      </c>
      <c r="K243" s="20" t="s">
        <v>1699</v>
      </c>
      <c r="Q243" s="20">
        <v>1</v>
      </c>
      <c r="AI243" s="32"/>
      <c r="AP243" s="20" t="s">
        <v>1253</v>
      </c>
      <c r="AQ243" s="20">
        <v>1.6</v>
      </c>
      <c r="AR243" s="20">
        <v>1.2</v>
      </c>
      <c r="AS243" s="20">
        <v>2.2000000000000002</v>
      </c>
      <c r="BA243" s="20" t="s">
        <v>84</v>
      </c>
      <c r="BB243" s="20" t="s">
        <v>82</v>
      </c>
      <c r="BC243" s="32" t="s">
        <v>1253</v>
      </c>
      <c r="BD243" s="20">
        <v>1.6</v>
      </c>
      <c r="BE243" s="20">
        <v>1.2</v>
      </c>
      <c r="BF243" s="20">
        <v>2.2000000000000002</v>
      </c>
      <c r="BG243" s="21" t="s">
        <v>84</v>
      </c>
      <c r="BH243" s="21" t="s">
        <v>82</v>
      </c>
      <c r="BI243" s="22">
        <v>1.6</v>
      </c>
      <c r="BJ243" s="22">
        <v>1.2</v>
      </c>
      <c r="BK243" s="22">
        <v>2.2000000000000002</v>
      </c>
      <c r="BM243" s="23">
        <f t="shared" si="29"/>
        <v>0.40000000000000013</v>
      </c>
      <c r="BN243" s="20">
        <f t="shared" si="30"/>
        <v>0.60000000000000009</v>
      </c>
      <c r="BO243" s="20">
        <f t="shared" si="31"/>
        <v>0.47000362924573563</v>
      </c>
      <c r="BP243" s="20">
        <f t="shared" si="32"/>
        <v>0.18232155679395459</v>
      </c>
      <c r="BQ243" s="20">
        <f t="shared" si="33"/>
        <v>0.78845736036427028</v>
      </c>
    </row>
    <row r="244" spans="1:69" s="20" customFormat="1" ht="21" customHeight="1" x14ac:dyDescent="0.35">
      <c r="A244" s="20">
        <v>11</v>
      </c>
      <c r="B244" s="20">
        <v>11</v>
      </c>
      <c r="C244" s="20" t="s">
        <v>201</v>
      </c>
      <c r="D244" s="20" t="str">
        <f t="shared" si="28"/>
        <v>Beijer et al (2011)</v>
      </c>
      <c r="E244" s="20" t="s">
        <v>202</v>
      </c>
      <c r="F244" s="20" t="s">
        <v>882</v>
      </c>
      <c r="G244" s="20">
        <v>2011</v>
      </c>
      <c r="H244" s="20" t="s">
        <v>1013</v>
      </c>
      <c r="I244" s="20" t="s">
        <v>1359</v>
      </c>
      <c r="J244" s="20" t="s">
        <v>1360</v>
      </c>
      <c r="K244" s="20" t="s">
        <v>1361</v>
      </c>
      <c r="Q244" s="20">
        <v>1</v>
      </c>
      <c r="AP244" s="20" t="s">
        <v>159</v>
      </c>
      <c r="AQ244" s="20">
        <v>5.5</v>
      </c>
      <c r="AR244" s="20">
        <v>4.0999999999999996</v>
      </c>
      <c r="AS244" s="20">
        <v>7.1</v>
      </c>
      <c r="BA244" s="20" t="s">
        <v>84</v>
      </c>
      <c r="BB244" s="20" t="s">
        <v>82</v>
      </c>
      <c r="BC244" s="20" t="s">
        <v>159</v>
      </c>
      <c r="BD244" s="20">
        <v>5.5</v>
      </c>
      <c r="BE244" s="20">
        <v>4.0999999999999996</v>
      </c>
      <c r="BF244" s="20">
        <v>7.1</v>
      </c>
      <c r="BG244" s="21" t="s">
        <v>84</v>
      </c>
      <c r="BH244" s="21" t="s">
        <v>82</v>
      </c>
      <c r="BI244" s="22">
        <v>5.5</v>
      </c>
      <c r="BJ244" s="22">
        <v>4.0999999999999996</v>
      </c>
      <c r="BK244" s="22">
        <v>7.1</v>
      </c>
      <c r="BM244" s="23">
        <f t="shared" si="29"/>
        <v>1.4000000000000004</v>
      </c>
      <c r="BN244" s="20">
        <f t="shared" si="30"/>
        <v>1.5999999999999996</v>
      </c>
      <c r="BO244" s="20">
        <f t="shared" si="31"/>
        <v>1.7047480922384253</v>
      </c>
      <c r="BP244" s="20">
        <f t="shared" si="32"/>
        <v>1.410986973710262</v>
      </c>
      <c r="BQ244" s="20">
        <f t="shared" si="33"/>
        <v>1.9600947840472698</v>
      </c>
    </row>
    <row r="245" spans="1:69" s="20" customFormat="1" ht="21" customHeight="1" x14ac:dyDescent="0.35">
      <c r="A245" s="20">
        <v>11</v>
      </c>
      <c r="B245" s="20">
        <v>12</v>
      </c>
      <c r="C245" s="20" t="s">
        <v>201</v>
      </c>
      <c r="D245" s="20" t="str">
        <f t="shared" si="28"/>
        <v>Beijer et al (2011)</v>
      </c>
      <c r="E245" s="20" t="s">
        <v>202</v>
      </c>
      <c r="F245" s="20" t="s">
        <v>882</v>
      </c>
      <c r="G245" s="20">
        <v>2011</v>
      </c>
      <c r="H245" s="20" t="s">
        <v>1013</v>
      </c>
      <c r="I245" s="20" t="s">
        <v>1362</v>
      </c>
      <c r="J245" s="20" t="s">
        <v>1360</v>
      </c>
      <c r="K245" s="20" t="s">
        <v>1361</v>
      </c>
      <c r="Q245" s="20">
        <v>1</v>
      </c>
      <c r="AP245" s="20" t="s">
        <v>159</v>
      </c>
      <c r="AQ245" s="20">
        <v>16.399999999999999</v>
      </c>
      <c r="AR245" s="20">
        <v>9.6999999999999993</v>
      </c>
      <c r="AS245" s="20">
        <v>25.9</v>
      </c>
      <c r="BA245" s="20" t="s">
        <v>84</v>
      </c>
      <c r="BB245" s="20" t="s">
        <v>82</v>
      </c>
      <c r="BC245" s="20" t="s">
        <v>159</v>
      </c>
      <c r="BD245" s="20">
        <v>16.399999999999999</v>
      </c>
      <c r="BE245" s="20">
        <v>9.6999999999999993</v>
      </c>
      <c r="BF245" s="20">
        <v>25.9</v>
      </c>
      <c r="BG245" s="21" t="s">
        <v>84</v>
      </c>
      <c r="BH245" s="21" t="s">
        <v>82</v>
      </c>
      <c r="BI245" s="22">
        <v>16.399999999999999</v>
      </c>
      <c r="BJ245" s="22">
        <v>9.6999999999999993</v>
      </c>
      <c r="BK245" s="22">
        <v>25.9</v>
      </c>
      <c r="BM245" s="23">
        <f t="shared" si="29"/>
        <v>6.6999999999999993</v>
      </c>
      <c r="BN245" s="20">
        <f t="shared" si="30"/>
        <v>9.5</v>
      </c>
      <c r="BO245" s="20">
        <f t="shared" si="31"/>
        <v>2.7972813348301528</v>
      </c>
      <c r="BP245" s="20">
        <f t="shared" si="32"/>
        <v>2.2721258855093369</v>
      </c>
      <c r="BQ245" s="20">
        <f t="shared" si="33"/>
        <v>3.2542429687054919</v>
      </c>
    </row>
    <row r="246" spans="1:69" s="20" customFormat="1" ht="21" customHeight="1" x14ac:dyDescent="0.35">
      <c r="A246" s="20">
        <v>24</v>
      </c>
      <c r="B246" s="20">
        <v>2</v>
      </c>
      <c r="C246" s="20" t="s">
        <v>230</v>
      </c>
      <c r="D246" s="20" t="str">
        <f t="shared" si="28"/>
        <v>Clements et al (2022)</v>
      </c>
      <c r="E246" s="20" t="s">
        <v>231</v>
      </c>
      <c r="F246" s="20" t="s">
        <v>882</v>
      </c>
      <c r="G246" s="20">
        <v>2022</v>
      </c>
      <c r="H246" s="20" t="s">
        <v>1370</v>
      </c>
      <c r="I246" s="20" t="s">
        <v>1371</v>
      </c>
      <c r="J246" s="20" t="s">
        <v>1360</v>
      </c>
      <c r="K246" s="20" t="s">
        <v>1361</v>
      </c>
      <c r="L246" s="20">
        <v>1</v>
      </c>
      <c r="U246" s="20">
        <v>2.93</v>
      </c>
      <c r="V246" s="20">
        <v>2.41</v>
      </c>
      <c r="W246" s="20">
        <v>3.57</v>
      </c>
      <c r="BA246" s="20" t="s">
        <v>308</v>
      </c>
      <c r="BB246" s="20" t="s">
        <v>82</v>
      </c>
      <c r="BD246" s="20">
        <v>2.93</v>
      </c>
      <c r="BE246" s="20">
        <v>2.41</v>
      </c>
      <c r="BF246" s="20">
        <v>3.57</v>
      </c>
      <c r="BG246" s="21" t="s">
        <v>134</v>
      </c>
      <c r="BH246" s="21" t="s">
        <v>1086</v>
      </c>
      <c r="BI246" s="25">
        <f>SQRT(BD246)</f>
        <v>1.7117242768623691</v>
      </c>
      <c r="BJ246" s="25">
        <f>SQRT(BE246)</f>
        <v>1.5524174696260025</v>
      </c>
      <c r="BK246" s="25">
        <f>SQRT(BF246)</f>
        <v>1.8894443627691184</v>
      </c>
      <c r="BM246" s="23">
        <f t="shared" si="29"/>
        <v>0.15930680723636659</v>
      </c>
      <c r="BN246" s="20">
        <f t="shared" si="30"/>
        <v>0.17772008590674937</v>
      </c>
      <c r="BO246" s="20">
        <f t="shared" si="31"/>
        <v>0.53750121151448804</v>
      </c>
      <c r="BP246" s="20">
        <f t="shared" si="32"/>
        <v>0.43981337375128188</v>
      </c>
      <c r="BQ246" s="20">
        <f t="shared" si="33"/>
        <v>0.6362827978957738</v>
      </c>
    </row>
    <row r="247" spans="1:69" s="20" customFormat="1" ht="21" customHeight="1" x14ac:dyDescent="0.35">
      <c r="A247" s="20">
        <v>39</v>
      </c>
      <c r="B247" s="20">
        <v>8</v>
      </c>
      <c r="C247" s="20" t="s">
        <v>378</v>
      </c>
      <c r="D247" s="20" t="str">
        <f t="shared" si="28"/>
        <v>Hwang (2000)</v>
      </c>
      <c r="E247" s="20" t="s">
        <v>379</v>
      </c>
      <c r="F247" s="20" t="s">
        <v>882</v>
      </c>
      <c r="G247" s="20">
        <v>2000</v>
      </c>
      <c r="H247" s="20" t="s">
        <v>912</v>
      </c>
      <c r="I247" s="20" t="s">
        <v>1372</v>
      </c>
      <c r="J247" s="20" t="s">
        <v>1360</v>
      </c>
      <c r="K247" s="20" t="s">
        <v>1361</v>
      </c>
      <c r="S247" s="20">
        <v>1</v>
      </c>
      <c r="AT247" s="20">
        <v>24.3</v>
      </c>
      <c r="AU247" s="20">
        <v>6.3</v>
      </c>
      <c r="AV247" s="20">
        <v>93.8</v>
      </c>
      <c r="BA247" s="20" t="s">
        <v>575</v>
      </c>
      <c r="BB247" s="20" t="s">
        <v>82</v>
      </c>
      <c r="BD247" s="20">
        <v>24.3</v>
      </c>
      <c r="BE247" s="20">
        <v>6.3</v>
      </c>
      <c r="BF247" s="20">
        <v>93.8</v>
      </c>
      <c r="BG247" s="21" t="s">
        <v>575</v>
      </c>
      <c r="BH247" s="21"/>
      <c r="BI247" s="22">
        <v>24.3</v>
      </c>
      <c r="BJ247" s="22">
        <v>6.3</v>
      </c>
      <c r="BK247" s="22">
        <v>93.8</v>
      </c>
      <c r="BM247" s="23">
        <f t="shared" si="29"/>
        <v>18</v>
      </c>
      <c r="BN247" s="20">
        <f t="shared" si="30"/>
        <v>69.5</v>
      </c>
      <c r="BO247" s="20">
        <f t="shared" si="31"/>
        <v>3.1904763503465028</v>
      </c>
      <c r="BP247" s="20">
        <f t="shared" si="32"/>
        <v>1.8405496333974869</v>
      </c>
      <c r="BQ247" s="20">
        <f t="shared" si="33"/>
        <v>4.5411648560121787</v>
      </c>
    </row>
    <row r="248" spans="1:69" s="20" customFormat="1" ht="21" customHeight="1" x14ac:dyDescent="0.35">
      <c r="A248" s="20">
        <v>39</v>
      </c>
      <c r="B248" s="20">
        <v>9</v>
      </c>
      <c r="C248" s="20" t="s">
        <v>378</v>
      </c>
      <c r="D248" s="20" t="str">
        <f t="shared" si="28"/>
        <v>Hwang (2000)</v>
      </c>
      <c r="E248" s="20" t="s">
        <v>379</v>
      </c>
      <c r="F248" s="20" t="s">
        <v>882</v>
      </c>
      <c r="G248" s="20">
        <v>2000</v>
      </c>
      <c r="H248" s="20" t="s">
        <v>912</v>
      </c>
      <c r="I248" s="20" t="s">
        <v>1373</v>
      </c>
      <c r="J248" s="20" t="s">
        <v>1360</v>
      </c>
      <c r="K248" s="20" t="s">
        <v>1361</v>
      </c>
      <c r="S248" s="20">
        <v>1</v>
      </c>
      <c r="AT248" s="20">
        <v>9</v>
      </c>
      <c r="AU248" s="20">
        <v>4.2</v>
      </c>
      <c r="AV248" s="20">
        <v>19.2</v>
      </c>
      <c r="BA248" s="20" t="s">
        <v>575</v>
      </c>
      <c r="BB248" s="20" t="s">
        <v>82</v>
      </c>
      <c r="BD248" s="20">
        <v>9</v>
      </c>
      <c r="BE248" s="20">
        <v>4.2</v>
      </c>
      <c r="BF248" s="20">
        <v>19.2</v>
      </c>
      <c r="BG248" s="21" t="s">
        <v>575</v>
      </c>
      <c r="BH248" s="21"/>
      <c r="BI248" s="22">
        <v>9</v>
      </c>
      <c r="BJ248" s="22">
        <v>4.2</v>
      </c>
      <c r="BK248" s="22">
        <v>19.2</v>
      </c>
      <c r="BM248" s="23">
        <f t="shared" si="29"/>
        <v>4.8</v>
      </c>
      <c r="BN248" s="20">
        <f t="shared" si="30"/>
        <v>10.199999999999999</v>
      </c>
      <c r="BO248" s="20">
        <f t="shared" si="31"/>
        <v>2.1972245773362196</v>
      </c>
      <c r="BP248" s="20">
        <f t="shared" si="32"/>
        <v>1.4350845252893227</v>
      </c>
      <c r="BQ248" s="20">
        <f t="shared" si="33"/>
        <v>2.954910279033736</v>
      </c>
    </row>
    <row r="249" spans="1:69" s="20" customFormat="1" ht="21" customHeight="1" x14ac:dyDescent="0.35">
      <c r="A249" s="20">
        <v>39</v>
      </c>
      <c r="B249" s="20">
        <v>10</v>
      </c>
      <c r="C249" s="20" t="s">
        <v>378</v>
      </c>
      <c r="D249" s="20" t="str">
        <f t="shared" si="28"/>
        <v>Hwang (2000)</v>
      </c>
      <c r="E249" s="20" t="s">
        <v>379</v>
      </c>
      <c r="F249" s="20" t="s">
        <v>882</v>
      </c>
      <c r="G249" s="20">
        <v>2000</v>
      </c>
      <c r="H249" s="20" t="s">
        <v>912</v>
      </c>
      <c r="I249" s="20" t="s">
        <v>1373</v>
      </c>
      <c r="J249" s="20" t="s">
        <v>1360</v>
      </c>
      <c r="K249" s="20" t="s">
        <v>1361</v>
      </c>
      <c r="S249" s="20">
        <v>1</v>
      </c>
      <c r="AT249" s="20">
        <v>16.7</v>
      </c>
      <c r="AU249" s="20">
        <v>6.2</v>
      </c>
      <c r="AV249" s="20">
        <v>45.1</v>
      </c>
      <c r="BA249" s="20" t="s">
        <v>575</v>
      </c>
      <c r="BB249" s="20" t="s">
        <v>82</v>
      </c>
      <c r="BD249" s="20">
        <v>16.7</v>
      </c>
      <c r="BE249" s="20">
        <v>6.2</v>
      </c>
      <c r="BF249" s="20">
        <v>45.1</v>
      </c>
      <c r="BG249" s="21" t="s">
        <v>575</v>
      </c>
      <c r="BH249" s="21"/>
      <c r="BI249" s="22">
        <v>16.7</v>
      </c>
      <c r="BJ249" s="22">
        <v>6.2</v>
      </c>
      <c r="BK249" s="22">
        <v>45.1</v>
      </c>
      <c r="BM249" s="23">
        <f t="shared" si="29"/>
        <v>10.5</v>
      </c>
      <c r="BN249" s="20">
        <f t="shared" si="30"/>
        <v>28.400000000000002</v>
      </c>
      <c r="BO249" s="20">
        <f t="shared" si="31"/>
        <v>2.8154087194227095</v>
      </c>
      <c r="BP249" s="20">
        <f t="shared" si="32"/>
        <v>1.824549292051046</v>
      </c>
      <c r="BQ249" s="20">
        <f t="shared" si="33"/>
        <v>3.8088822465086327</v>
      </c>
    </row>
    <row r="250" spans="1:69" s="20" customFormat="1" ht="21" customHeight="1" x14ac:dyDescent="0.35">
      <c r="A250" s="20">
        <v>41</v>
      </c>
      <c r="B250" s="20">
        <v>9</v>
      </c>
      <c r="C250" s="20" t="s">
        <v>914</v>
      </c>
      <c r="D250" s="20" t="str">
        <f t="shared" si="28"/>
        <v>Hwang, S. W. et al (1997)</v>
      </c>
      <c r="E250" s="20" t="s">
        <v>604</v>
      </c>
      <c r="F250" s="20" t="s">
        <v>882</v>
      </c>
      <c r="G250" s="20">
        <v>1997</v>
      </c>
      <c r="H250" s="20" t="s">
        <v>924</v>
      </c>
      <c r="I250" s="20" t="s">
        <v>1374</v>
      </c>
      <c r="J250" s="20" t="s">
        <v>1360</v>
      </c>
      <c r="K250" s="20" t="s">
        <v>1361</v>
      </c>
      <c r="T250" s="20">
        <v>1</v>
      </c>
      <c r="AW250" s="20" t="s">
        <v>528</v>
      </c>
      <c r="AX250" s="20">
        <v>15.4</v>
      </c>
      <c r="AY250" s="20">
        <v>0.7</v>
      </c>
      <c r="AZ250" s="20">
        <v>323.10000000000002</v>
      </c>
      <c r="BA250" s="20" t="s">
        <v>158</v>
      </c>
      <c r="BB250" s="20" t="s">
        <v>82</v>
      </c>
      <c r="BC250" s="20" t="s">
        <v>528</v>
      </c>
      <c r="BD250" s="20">
        <v>15.4</v>
      </c>
      <c r="BE250" s="20">
        <v>0.7</v>
      </c>
      <c r="BF250" s="20">
        <v>323.10000000000002</v>
      </c>
      <c r="BG250" s="21" t="s">
        <v>158</v>
      </c>
      <c r="BH250" s="21"/>
      <c r="BI250" s="22">
        <v>15.4</v>
      </c>
      <c r="BJ250" s="22">
        <v>0.7</v>
      </c>
      <c r="BK250" s="22">
        <v>323.10000000000002</v>
      </c>
      <c r="BM250" s="23">
        <f t="shared" si="29"/>
        <v>14.700000000000001</v>
      </c>
      <c r="BN250" s="20">
        <f t="shared" si="30"/>
        <v>307.70000000000005</v>
      </c>
      <c r="BO250" s="20">
        <f t="shared" si="31"/>
        <v>2.7343675094195836</v>
      </c>
      <c r="BP250" s="20">
        <f t="shared" si="32"/>
        <v>-0.35667494393873245</v>
      </c>
      <c r="BQ250" s="20">
        <f t="shared" si="33"/>
        <v>5.7779618728304527</v>
      </c>
    </row>
    <row r="251" spans="1:69" s="20" customFormat="1" ht="21" customHeight="1" x14ac:dyDescent="0.35">
      <c r="A251" s="20">
        <v>41</v>
      </c>
      <c r="B251" s="20">
        <v>10</v>
      </c>
      <c r="C251" s="20" t="s">
        <v>914</v>
      </c>
      <c r="D251" s="20" t="str">
        <f t="shared" si="28"/>
        <v>Hwang, S. W. et al (1997)</v>
      </c>
      <c r="E251" s="20" t="s">
        <v>604</v>
      </c>
      <c r="F251" s="20" t="s">
        <v>882</v>
      </c>
      <c r="G251" s="20">
        <v>1997</v>
      </c>
      <c r="H251" s="20" t="s">
        <v>924</v>
      </c>
      <c r="I251" s="20" t="s">
        <v>1375</v>
      </c>
      <c r="J251" s="20" t="s">
        <v>1360</v>
      </c>
      <c r="K251" s="20" t="s">
        <v>1361</v>
      </c>
      <c r="T251" s="20">
        <v>1</v>
      </c>
      <c r="AW251" s="20" t="s">
        <v>528</v>
      </c>
      <c r="AX251" s="20">
        <v>1.7</v>
      </c>
      <c r="AY251" s="20">
        <v>0.2</v>
      </c>
      <c r="AZ251" s="20">
        <v>13.1</v>
      </c>
      <c r="BA251" s="20" t="s">
        <v>158</v>
      </c>
      <c r="BB251" s="20" t="s">
        <v>82</v>
      </c>
      <c r="BC251" s="20" t="s">
        <v>528</v>
      </c>
      <c r="BD251" s="20">
        <v>1.7</v>
      </c>
      <c r="BE251" s="20">
        <v>0.2</v>
      </c>
      <c r="BF251" s="20">
        <v>13.1</v>
      </c>
      <c r="BG251" s="21" t="s">
        <v>158</v>
      </c>
      <c r="BH251" s="21"/>
      <c r="BI251" s="22">
        <v>1.7</v>
      </c>
      <c r="BJ251" s="22">
        <v>0.2</v>
      </c>
      <c r="BK251" s="22">
        <v>13.1</v>
      </c>
      <c r="BM251" s="23">
        <f t="shared" si="29"/>
        <v>1.5</v>
      </c>
      <c r="BN251" s="20">
        <f t="shared" si="30"/>
        <v>11.4</v>
      </c>
      <c r="BO251" s="20">
        <f t="shared" si="31"/>
        <v>0.53062825106217038</v>
      </c>
      <c r="BP251" s="20">
        <f t="shared" si="32"/>
        <v>-1.6094379124341003</v>
      </c>
      <c r="BQ251" s="20">
        <f t="shared" si="33"/>
        <v>2.5726122302071057</v>
      </c>
    </row>
    <row r="252" spans="1:69" s="20" customFormat="1" ht="21" customHeight="1" x14ac:dyDescent="0.35">
      <c r="A252" s="20">
        <v>41</v>
      </c>
      <c r="B252" s="20">
        <v>11</v>
      </c>
      <c r="C252" s="20" t="s">
        <v>914</v>
      </c>
      <c r="D252" s="20" t="str">
        <f t="shared" si="28"/>
        <v>Hwang, S. W. et al (1997)</v>
      </c>
      <c r="E252" s="20" t="s">
        <v>604</v>
      </c>
      <c r="F252" s="20" t="s">
        <v>882</v>
      </c>
      <c r="G252" s="20">
        <v>1997</v>
      </c>
      <c r="H252" s="20" t="s">
        <v>924</v>
      </c>
      <c r="I252" s="20" t="s">
        <v>1376</v>
      </c>
      <c r="J252" s="20" t="s">
        <v>1360</v>
      </c>
      <c r="K252" s="20" t="s">
        <v>1361</v>
      </c>
      <c r="T252" s="20">
        <v>1</v>
      </c>
      <c r="AW252" s="20" t="s">
        <v>528</v>
      </c>
      <c r="AX252" s="20">
        <v>5.8</v>
      </c>
      <c r="AY252" s="20">
        <v>3.9</v>
      </c>
      <c r="AZ252" s="20">
        <v>8.5</v>
      </c>
      <c r="BA252" s="20" t="s">
        <v>158</v>
      </c>
      <c r="BB252" s="20" t="s">
        <v>82</v>
      </c>
      <c r="BC252" s="20" t="s">
        <v>528</v>
      </c>
      <c r="BD252" s="20">
        <v>5.8</v>
      </c>
      <c r="BE252" s="20">
        <v>3.9</v>
      </c>
      <c r="BF252" s="20">
        <v>8.5</v>
      </c>
      <c r="BG252" s="21" t="s">
        <v>158</v>
      </c>
      <c r="BH252" s="21"/>
      <c r="BI252" s="22">
        <v>5.8</v>
      </c>
      <c r="BJ252" s="22">
        <v>3.9</v>
      </c>
      <c r="BK252" s="22">
        <v>8.5</v>
      </c>
      <c r="BM252" s="23">
        <f t="shared" si="29"/>
        <v>1.9</v>
      </c>
      <c r="BN252" s="20">
        <f t="shared" si="30"/>
        <v>2.7</v>
      </c>
      <c r="BO252" s="20">
        <f t="shared" si="31"/>
        <v>1.7578579175523736</v>
      </c>
      <c r="BP252" s="20">
        <f t="shared" si="32"/>
        <v>1.3609765531356006</v>
      </c>
      <c r="BQ252" s="20">
        <f t="shared" si="33"/>
        <v>2.1400661634962708</v>
      </c>
    </row>
    <row r="253" spans="1:69" s="20" customFormat="1" ht="21" customHeight="1" x14ac:dyDescent="0.35">
      <c r="A253" s="20">
        <v>66</v>
      </c>
      <c r="B253" s="20">
        <v>1</v>
      </c>
      <c r="C253" s="20" t="s">
        <v>170</v>
      </c>
      <c r="D253" s="20" t="str">
        <f t="shared" si="28"/>
        <v>Nordentoft et al (2003)</v>
      </c>
      <c r="E253" s="20" t="s">
        <v>172</v>
      </c>
      <c r="F253" s="20" t="s">
        <v>882</v>
      </c>
      <c r="G253" s="20">
        <v>2003</v>
      </c>
      <c r="H253" s="20" t="s">
        <v>1382</v>
      </c>
      <c r="I253" s="20" t="s">
        <v>1383</v>
      </c>
      <c r="J253" s="20" t="s">
        <v>1360</v>
      </c>
      <c r="K253" s="20" t="s">
        <v>1361</v>
      </c>
      <c r="T253" s="20">
        <v>1</v>
      </c>
      <c r="Y253" s="27"/>
      <c r="AC253" s="27"/>
      <c r="AW253" s="20" t="s">
        <v>178</v>
      </c>
      <c r="AX253" s="20">
        <v>14.6</v>
      </c>
      <c r="AY253" s="20">
        <v>11.4</v>
      </c>
      <c r="AZ253" s="20">
        <v>17.8</v>
      </c>
      <c r="BA253" s="20" t="s">
        <v>158</v>
      </c>
      <c r="BB253" s="20" t="s">
        <v>82</v>
      </c>
      <c r="BC253" s="20" t="s">
        <v>178</v>
      </c>
      <c r="BD253" s="20">
        <v>14.6</v>
      </c>
      <c r="BE253" s="20">
        <v>11.4</v>
      </c>
      <c r="BF253" s="20">
        <v>17.8</v>
      </c>
      <c r="BG253" s="21" t="s">
        <v>158</v>
      </c>
      <c r="BH253" s="21"/>
      <c r="BI253" s="22">
        <v>14.6</v>
      </c>
      <c r="BJ253" s="22">
        <v>11.4</v>
      </c>
      <c r="BK253" s="22">
        <v>17.8</v>
      </c>
      <c r="BM253" s="23">
        <f t="shared" si="29"/>
        <v>3.1999999999999993</v>
      </c>
      <c r="BN253" s="20">
        <f t="shared" si="30"/>
        <v>3.2000000000000011</v>
      </c>
      <c r="BO253" s="20">
        <f t="shared" si="31"/>
        <v>2.6810215287142909</v>
      </c>
      <c r="BP253" s="20">
        <f t="shared" si="32"/>
        <v>2.4336133554004498</v>
      </c>
      <c r="BQ253" s="20">
        <f t="shared" si="33"/>
        <v>2.8791984572980396</v>
      </c>
    </row>
    <row r="254" spans="1:69" s="20" customFormat="1" ht="21" customHeight="1" x14ac:dyDescent="0.35">
      <c r="A254" s="20">
        <v>87</v>
      </c>
      <c r="B254" s="20">
        <v>5</v>
      </c>
      <c r="C254" s="20" t="s">
        <v>1048</v>
      </c>
      <c r="D254" s="20" t="str">
        <f t="shared" si="28"/>
        <v>Slockers et al (2018)</v>
      </c>
      <c r="E254" s="20" t="s">
        <v>1049</v>
      </c>
      <c r="F254" s="20" t="s">
        <v>882</v>
      </c>
      <c r="G254" s="20">
        <v>2018</v>
      </c>
      <c r="H254" s="20" t="s">
        <v>1062</v>
      </c>
      <c r="I254" s="20" t="s">
        <v>1387</v>
      </c>
      <c r="J254" s="20" t="s">
        <v>1360</v>
      </c>
      <c r="K254" s="20" t="s">
        <v>1361</v>
      </c>
      <c r="T254" s="20">
        <v>1</v>
      </c>
      <c r="AW254" s="20" t="s">
        <v>178</v>
      </c>
      <c r="AX254" s="20">
        <v>9.1999999999999993</v>
      </c>
      <c r="AY254" s="20">
        <v>5.3</v>
      </c>
      <c r="AZ254" s="20">
        <v>14.7</v>
      </c>
      <c r="BA254" s="20" t="s">
        <v>158</v>
      </c>
      <c r="BB254" s="20" t="s">
        <v>82</v>
      </c>
      <c r="BC254" s="20" t="s">
        <v>178</v>
      </c>
      <c r="BD254" s="23">
        <v>9.1999999999999993</v>
      </c>
      <c r="BE254" s="23">
        <v>5.3</v>
      </c>
      <c r="BF254" s="23">
        <v>14.7</v>
      </c>
      <c r="BG254" s="21" t="s">
        <v>158</v>
      </c>
      <c r="BH254" s="21"/>
      <c r="BI254" s="22">
        <v>9.1999999999999993</v>
      </c>
      <c r="BJ254" s="22">
        <v>5.3</v>
      </c>
      <c r="BK254" s="22">
        <v>14.7</v>
      </c>
      <c r="BM254" s="23">
        <f t="shared" si="29"/>
        <v>3.8999999999999995</v>
      </c>
      <c r="BN254" s="20">
        <f t="shared" si="30"/>
        <v>5.5</v>
      </c>
      <c r="BO254" s="20">
        <f t="shared" si="31"/>
        <v>2.2192034840549946</v>
      </c>
      <c r="BP254" s="20">
        <f t="shared" si="32"/>
        <v>1.6677068205580761</v>
      </c>
      <c r="BQ254" s="20">
        <f t="shared" si="33"/>
        <v>2.6878474937846906</v>
      </c>
    </row>
    <row r="255" spans="1:69" s="20" customFormat="1" ht="21" customHeight="1" x14ac:dyDescent="0.35">
      <c r="A255" s="20">
        <v>123</v>
      </c>
      <c r="B255" s="20">
        <v>2</v>
      </c>
      <c r="C255" s="20" t="s">
        <v>1392</v>
      </c>
      <c r="D255" s="20" t="str">
        <f t="shared" si="28"/>
        <v>Scott et al (2023)</v>
      </c>
      <c r="E255" s="20" t="s">
        <v>1393</v>
      </c>
      <c r="F255" s="20" t="s">
        <v>882</v>
      </c>
      <c r="G255" s="20">
        <v>2023</v>
      </c>
      <c r="I255" s="20" t="s">
        <v>1394</v>
      </c>
      <c r="J255" s="20" t="s">
        <v>1360</v>
      </c>
      <c r="K255" s="20" t="s">
        <v>1361</v>
      </c>
      <c r="T255" s="20">
        <v>1</v>
      </c>
      <c r="AX255" s="20">
        <v>43.08</v>
      </c>
      <c r="AY255" s="20">
        <v>18.7</v>
      </c>
      <c r="AZ255" s="20">
        <v>67.45</v>
      </c>
      <c r="BA255" s="20" t="s">
        <v>158</v>
      </c>
      <c r="BB255" s="20" t="s">
        <v>82</v>
      </c>
      <c r="BD255" s="20">
        <v>43.08</v>
      </c>
      <c r="BE255" s="20">
        <v>18.7</v>
      </c>
      <c r="BF255" s="20">
        <v>67.45</v>
      </c>
      <c r="BG255" s="21" t="s">
        <v>158</v>
      </c>
      <c r="BH255" s="21"/>
      <c r="BI255" s="22">
        <v>43.08</v>
      </c>
      <c r="BJ255" s="22">
        <v>18.7</v>
      </c>
      <c r="BK255" s="22">
        <v>67.45</v>
      </c>
      <c r="BM255" s="23">
        <f t="shared" si="29"/>
        <v>24.38</v>
      </c>
      <c r="BN255" s="20">
        <f t="shared" si="30"/>
        <v>24.370000000000005</v>
      </c>
      <c r="BO255" s="20">
        <f t="shared" si="31"/>
        <v>3.7630588522881876</v>
      </c>
      <c r="BP255" s="20">
        <f t="shared" si="32"/>
        <v>2.9285235238605409</v>
      </c>
      <c r="BQ255" s="20">
        <f t="shared" si="33"/>
        <v>4.2113865826537653</v>
      </c>
    </row>
    <row r="256" spans="1:69" s="20" customFormat="1" ht="21" customHeight="1" x14ac:dyDescent="0.35">
      <c r="A256" s="20">
        <v>39</v>
      </c>
      <c r="B256" s="20">
        <v>19</v>
      </c>
      <c r="C256" s="20" t="s">
        <v>378</v>
      </c>
      <c r="D256" s="20" t="str">
        <f t="shared" si="28"/>
        <v>Hwang (2000)</v>
      </c>
      <c r="E256" s="20" t="s">
        <v>379</v>
      </c>
      <c r="F256" s="20" t="s">
        <v>882</v>
      </c>
      <c r="G256" s="20">
        <v>2000</v>
      </c>
      <c r="H256" s="20" t="s">
        <v>912</v>
      </c>
      <c r="I256" s="20" t="s">
        <v>1395</v>
      </c>
      <c r="J256" s="20" t="s">
        <v>1396</v>
      </c>
      <c r="K256" s="20" t="s">
        <v>1361</v>
      </c>
      <c r="S256" s="20">
        <v>1</v>
      </c>
      <c r="AT256" s="20">
        <v>9.4</v>
      </c>
      <c r="AU256" s="20">
        <v>1.1000000000000001</v>
      </c>
      <c r="AV256" s="20">
        <v>78.400000000000006</v>
      </c>
      <c r="BA256" s="20" t="s">
        <v>575</v>
      </c>
      <c r="BB256" s="20" t="s">
        <v>82</v>
      </c>
      <c r="BD256" s="20">
        <v>9.4</v>
      </c>
      <c r="BE256" s="20">
        <v>1.1000000000000001</v>
      </c>
      <c r="BF256" s="20">
        <v>78.400000000000006</v>
      </c>
      <c r="BG256" s="21" t="s">
        <v>575</v>
      </c>
      <c r="BH256" s="21"/>
      <c r="BI256" s="22">
        <v>9.4</v>
      </c>
      <c r="BJ256" s="22">
        <v>1.1000000000000001</v>
      </c>
      <c r="BK256" s="22">
        <v>78.400000000000006</v>
      </c>
      <c r="BM256" s="23">
        <f t="shared" si="29"/>
        <v>8.3000000000000007</v>
      </c>
      <c r="BN256" s="20">
        <f t="shared" si="30"/>
        <v>69</v>
      </c>
      <c r="BO256" s="20">
        <f t="shared" si="31"/>
        <v>2.2407096892759584</v>
      </c>
      <c r="BP256" s="20">
        <f t="shared" si="32"/>
        <v>9.5310179804324935E-2</v>
      </c>
      <c r="BQ256" s="20">
        <f t="shared" si="33"/>
        <v>4.3618239273563626</v>
      </c>
    </row>
    <row r="257" spans="1:69" s="20" customFormat="1" ht="21" customHeight="1" x14ac:dyDescent="0.35">
      <c r="A257" s="20">
        <v>39</v>
      </c>
      <c r="B257" s="20">
        <v>20</v>
      </c>
      <c r="C257" s="20" t="s">
        <v>378</v>
      </c>
      <c r="D257" s="20" t="str">
        <f t="shared" si="28"/>
        <v>Hwang (2000)</v>
      </c>
      <c r="E257" s="20" t="s">
        <v>379</v>
      </c>
      <c r="F257" s="20" t="s">
        <v>882</v>
      </c>
      <c r="G257" s="20">
        <v>2000</v>
      </c>
      <c r="H257" s="20" t="s">
        <v>912</v>
      </c>
      <c r="I257" s="20" t="s">
        <v>1397</v>
      </c>
      <c r="J257" s="20" t="s">
        <v>1396</v>
      </c>
      <c r="K257" s="20" t="s">
        <v>1361</v>
      </c>
      <c r="S257" s="20">
        <v>1</v>
      </c>
      <c r="AT257" s="20">
        <v>7.1</v>
      </c>
      <c r="AU257" s="20">
        <v>2</v>
      </c>
      <c r="AV257" s="20">
        <v>25.5</v>
      </c>
      <c r="BA257" s="20" t="s">
        <v>575</v>
      </c>
      <c r="BB257" s="20" t="s">
        <v>82</v>
      </c>
      <c r="BD257" s="20">
        <v>7.1</v>
      </c>
      <c r="BE257" s="20">
        <v>2</v>
      </c>
      <c r="BF257" s="20">
        <v>25.5</v>
      </c>
      <c r="BG257" s="21" t="s">
        <v>575</v>
      </c>
      <c r="BH257" s="21"/>
      <c r="BI257" s="22">
        <v>7.1</v>
      </c>
      <c r="BJ257" s="22">
        <v>2</v>
      </c>
      <c r="BK257" s="22">
        <v>25.5</v>
      </c>
      <c r="BM257" s="23">
        <f t="shared" si="29"/>
        <v>5.0999999999999996</v>
      </c>
      <c r="BN257" s="20">
        <f t="shared" si="30"/>
        <v>18.399999999999999</v>
      </c>
      <c r="BO257" s="20">
        <f t="shared" si="31"/>
        <v>1.9600947840472698</v>
      </c>
      <c r="BP257" s="20">
        <f t="shared" si="32"/>
        <v>0.69314718055994529</v>
      </c>
      <c r="BQ257" s="20">
        <f t="shared" si="33"/>
        <v>3.2386784521643803</v>
      </c>
    </row>
    <row r="258" spans="1:69" s="20" customFormat="1" ht="21" customHeight="1" x14ac:dyDescent="0.35">
      <c r="A258" s="20">
        <v>41</v>
      </c>
      <c r="B258" s="20">
        <v>13</v>
      </c>
      <c r="C258" s="20" t="s">
        <v>914</v>
      </c>
      <c r="D258" s="20" t="str">
        <f t="shared" si="28"/>
        <v>Hwang, S. W. et al (1997)</v>
      </c>
      <c r="E258" s="20" t="s">
        <v>604</v>
      </c>
      <c r="F258" s="20" t="s">
        <v>882</v>
      </c>
      <c r="G258" s="20">
        <v>1997</v>
      </c>
      <c r="H258" s="20" t="s">
        <v>924</v>
      </c>
      <c r="I258" s="20" t="s">
        <v>1398</v>
      </c>
      <c r="J258" s="20" t="s">
        <v>1396</v>
      </c>
      <c r="K258" s="20" t="s">
        <v>1361</v>
      </c>
      <c r="T258" s="20">
        <v>1</v>
      </c>
      <c r="AW258" s="20" t="s">
        <v>528</v>
      </c>
      <c r="AX258" s="20">
        <v>7.2</v>
      </c>
      <c r="AY258" s="20">
        <v>1.7</v>
      </c>
      <c r="AZ258" s="20">
        <v>31.2</v>
      </c>
      <c r="BA258" s="20" t="s">
        <v>158</v>
      </c>
      <c r="BB258" s="20" t="s">
        <v>82</v>
      </c>
      <c r="BC258" s="20" t="s">
        <v>528</v>
      </c>
      <c r="BD258" s="20">
        <v>7.2</v>
      </c>
      <c r="BE258" s="20">
        <v>1.7</v>
      </c>
      <c r="BF258" s="20">
        <v>31.2</v>
      </c>
      <c r="BG258" s="21" t="s">
        <v>158</v>
      </c>
      <c r="BH258" s="21"/>
      <c r="BI258" s="22">
        <v>7.2</v>
      </c>
      <c r="BJ258" s="22">
        <v>1.7</v>
      </c>
      <c r="BK258" s="22">
        <v>31.2</v>
      </c>
      <c r="BM258" s="23">
        <f t="shared" si="29"/>
        <v>5.5</v>
      </c>
      <c r="BN258" s="20">
        <f t="shared" si="30"/>
        <v>24</v>
      </c>
      <c r="BO258" s="20">
        <f t="shared" si="31"/>
        <v>1.9740810260220096</v>
      </c>
      <c r="BP258" s="20">
        <f t="shared" si="32"/>
        <v>0.53062825106217038</v>
      </c>
      <c r="BQ258" s="20">
        <f t="shared" si="33"/>
        <v>3.4404180948154366</v>
      </c>
    </row>
    <row r="259" spans="1:69" s="20" customFormat="1" ht="21" customHeight="1" x14ac:dyDescent="0.35">
      <c r="A259" s="20">
        <v>41</v>
      </c>
      <c r="B259" s="20">
        <v>14</v>
      </c>
      <c r="C259" s="20" t="s">
        <v>914</v>
      </c>
      <c r="D259" s="20" t="str">
        <f t="shared" si="28"/>
        <v>Hwang, S. W. et al (1997)</v>
      </c>
      <c r="E259" s="20" t="s">
        <v>604</v>
      </c>
      <c r="F259" s="20" t="s">
        <v>882</v>
      </c>
      <c r="G259" s="20">
        <v>1997</v>
      </c>
      <c r="H259" s="20" t="s">
        <v>924</v>
      </c>
      <c r="I259" s="20" t="s">
        <v>1399</v>
      </c>
      <c r="J259" s="20" t="s">
        <v>1396</v>
      </c>
      <c r="K259" s="20" t="s">
        <v>1361</v>
      </c>
      <c r="T259" s="20">
        <v>1</v>
      </c>
      <c r="AW259" s="20" t="s">
        <v>528</v>
      </c>
      <c r="AX259" s="20">
        <v>9.4</v>
      </c>
      <c r="AY259" s="20">
        <v>2.5</v>
      </c>
      <c r="AZ259" s="20">
        <v>34.6</v>
      </c>
      <c r="BA259" s="20" t="s">
        <v>158</v>
      </c>
      <c r="BB259" s="20" t="s">
        <v>82</v>
      </c>
      <c r="BC259" s="20" t="s">
        <v>528</v>
      </c>
      <c r="BD259" s="20">
        <v>9.4</v>
      </c>
      <c r="BE259" s="20">
        <v>2.5</v>
      </c>
      <c r="BF259" s="20">
        <v>34.6</v>
      </c>
      <c r="BG259" s="21" t="s">
        <v>158</v>
      </c>
      <c r="BH259" s="21"/>
      <c r="BI259" s="22">
        <v>9.4</v>
      </c>
      <c r="BJ259" s="22">
        <v>2.5</v>
      </c>
      <c r="BK259" s="22">
        <v>34.6</v>
      </c>
      <c r="BM259" s="23">
        <f t="shared" si="29"/>
        <v>6.9</v>
      </c>
      <c r="BN259" s="20">
        <f t="shared" si="30"/>
        <v>25.200000000000003</v>
      </c>
      <c r="BO259" s="20">
        <f t="shared" si="31"/>
        <v>2.2407096892759584</v>
      </c>
      <c r="BP259" s="20">
        <f t="shared" si="32"/>
        <v>0.91629073187415511</v>
      </c>
      <c r="BQ259" s="20">
        <f t="shared" si="33"/>
        <v>3.5438536820636788</v>
      </c>
    </row>
    <row r="260" spans="1:69" s="20" customFormat="1" ht="21" customHeight="1" x14ac:dyDescent="0.35">
      <c r="A260" s="20">
        <v>41</v>
      </c>
      <c r="B260" s="20">
        <v>15</v>
      </c>
      <c r="C260" s="20" t="s">
        <v>914</v>
      </c>
      <c r="D260" s="20" t="str">
        <f t="shared" si="28"/>
        <v>Hwang, S. W. et al (1997)</v>
      </c>
      <c r="E260" s="20" t="s">
        <v>604</v>
      </c>
      <c r="F260" s="20" t="s">
        <v>882</v>
      </c>
      <c r="G260" s="20">
        <v>1997</v>
      </c>
      <c r="H260" s="20" t="s">
        <v>924</v>
      </c>
      <c r="I260" s="20" t="s">
        <v>1395</v>
      </c>
      <c r="J260" s="20" t="s">
        <v>1396</v>
      </c>
      <c r="K260" s="20" t="s">
        <v>1361</v>
      </c>
      <c r="T260" s="20">
        <v>1</v>
      </c>
      <c r="AW260" s="20" t="s">
        <v>528</v>
      </c>
      <c r="AX260" s="20">
        <v>4.0999999999999996</v>
      </c>
      <c r="AY260" s="20">
        <v>1</v>
      </c>
      <c r="AZ260" s="20">
        <v>16.5</v>
      </c>
      <c r="BA260" s="20" t="s">
        <v>158</v>
      </c>
      <c r="BB260" s="20" t="s">
        <v>82</v>
      </c>
      <c r="BC260" s="20" t="s">
        <v>528</v>
      </c>
      <c r="BD260" s="20">
        <v>4.0999999999999996</v>
      </c>
      <c r="BE260" s="20">
        <v>1</v>
      </c>
      <c r="BF260" s="20">
        <v>16.5</v>
      </c>
      <c r="BG260" s="21" t="s">
        <v>158</v>
      </c>
      <c r="BH260" s="21"/>
      <c r="BI260" s="22">
        <v>4.0999999999999996</v>
      </c>
      <c r="BJ260" s="22">
        <v>1</v>
      </c>
      <c r="BK260" s="22">
        <v>16.5</v>
      </c>
      <c r="BM260" s="23">
        <f t="shared" si="29"/>
        <v>3.0999999999999996</v>
      </c>
      <c r="BN260" s="20">
        <f t="shared" si="30"/>
        <v>12.4</v>
      </c>
      <c r="BO260" s="20">
        <f t="shared" si="31"/>
        <v>1.410986973710262</v>
      </c>
      <c r="BP260" s="20">
        <f t="shared" si="32"/>
        <v>0</v>
      </c>
      <c r="BQ260" s="20">
        <f t="shared" si="33"/>
        <v>2.8033603809065348</v>
      </c>
    </row>
    <row r="261" spans="1:69" s="20" customFormat="1" ht="21" customHeight="1" x14ac:dyDescent="0.35">
      <c r="A261" s="20">
        <v>41</v>
      </c>
      <c r="B261" s="20">
        <v>16</v>
      </c>
      <c r="C261" s="20" t="s">
        <v>914</v>
      </c>
      <c r="D261" s="20" t="str">
        <f t="shared" si="28"/>
        <v>Hwang, S. W. et al (1997)</v>
      </c>
      <c r="E261" s="20" t="s">
        <v>604</v>
      </c>
      <c r="F261" s="20" t="s">
        <v>882</v>
      </c>
      <c r="G261" s="20">
        <v>1997</v>
      </c>
      <c r="H261" s="20" t="s">
        <v>924</v>
      </c>
      <c r="I261" s="20" t="s">
        <v>1397</v>
      </c>
      <c r="J261" s="20" t="s">
        <v>1396</v>
      </c>
      <c r="K261" s="20" t="s">
        <v>1361</v>
      </c>
      <c r="T261" s="20">
        <v>1</v>
      </c>
      <c r="AW261" s="20" t="s">
        <v>528</v>
      </c>
      <c r="AX261" s="20">
        <v>1.5</v>
      </c>
      <c r="AY261" s="20">
        <v>0.7</v>
      </c>
      <c r="AZ261" s="20">
        <v>3</v>
      </c>
      <c r="BA261" s="20" t="s">
        <v>158</v>
      </c>
      <c r="BB261" s="20" t="s">
        <v>82</v>
      </c>
      <c r="BC261" s="20" t="s">
        <v>528</v>
      </c>
      <c r="BD261" s="20">
        <v>1.5</v>
      </c>
      <c r="BE261" s="20">
        <v>0.7</v>
      </c>
      <c r="BF261" s="20">
        <v>3</v>
      </c>
      <c r="BG261" s="21" t="s">
        <v>158</v>
      </c>
      <c r="BH261" s="21"/>
      <c r="BI261" s="22">
        <v>1.5</v>
      </c>
      <c r="BJ261" s="22">
        <v>0.7</v>
      </c>
      <c r="BK261" s="22">
        <v>3</v>
      </c>
      <c r="BM261" s="23">
        <f t="shared" si="29"/>
        <v>0.8</v>
      </c>
      <c r="BN261" s="20">
        <f t="shared" si="30"/>
        <v>1.5</v>
      </c>
      <c r="BO261" s="20">
        <f t="shared" si="31"/>
        <v>0.40546510810816438</v>
      </c>
      <c r="BP261" s="20">
        <f t="shared" si="32"/>
        <v>-0.35667494393873245</v>
      </c>
      <c r="BQ261" s="20">
        <f t="shared" si="33"/>
        <v>1.0986122886681098</v>
      </c>
    </row>
    <row r="262" spans="1:69" s="20" customFormat="1" ht="21" customHeight="1" x14ac:dyDescent="0.35">
      <c r="A262" s="20">
        <v>56</v>
      </c>
      <c r="B262" s="20">
        <v>3</v>
      </c>
      <c r="C262" s="20" t="s">
        <v>1400</v>
      </c>
      <c r="D262" s="20" t="str">
        <f t="shared" si="28"/>
        <v>Lim et al (2012)</v>
      </c>
      <c r="E262" s="20" t="s">
        <v>1401</v>
      </c>
      <c r="F262" s="20" t="s">
        <v>882</v>
      </c>
      <c r="G262" s="20">
        <v>2012</v>
      </c>
      <c r="H262" s="20" t="s">
        <v>1414</v>
      </c>
      <c r="I262" s="20" t="s">
        <v>1415</v>
      </c>
      <c r="J262" s="20" t="s">
        <v>1396</v>
      </c>
      <c r="K262" s="20" t="s">
        <v>1361</v>
      </c>
      <c r="Q262" s="20">
        <v>1</v>
      </c>
      <c r="AP262" s="20" t="s">
        <v>1416</v>
      </c>
      <c r="AQ262" s="20">
        <v>0.5</v>
      </c>
      <c r="AR262" s="20">
        <v>0.4</v>
      </c>
      <c r="AS262" s="20">
        <v>0.7</v>
      </c>
      <c r="BA262" s="20" t="s">
        <v>84</v>
      </c>
      <c r="BB262" s="20" t="s">
        <v>82</v>
      </c>
      <c r="BC262" s="20" t="s">
        <v>1416</v>
      </c>
      <c r="BD262" s="23">
        <v>0.5</v>
      </c>
      <c r="BE262" s="23">
        <v>0.4</v>
      </c>
      <c r="BF262" s="23">
        <v>0.7</v>
      </c>
      <c r="BG262" s="21" t="s">
        <v>84</v>
      </c>
      <c r="BH262" s="21" t="s">
        <v>82</v>
      </c>
      <c r="BI262" s="28">
        <v>0.5</v>
      </c>
      <c r="BJ262" s="28">
        <v>0.4</v>
      </c>
      <c r="BK262" s="28">
        <v>0.7</v>
      </c>
      <c r="BM262" s="23">
        <f t="shared" si="29"/>
        <v>9.9999999999999978E-2</v>
      </c>
      <c r="BN262" s="20">
        <f t="shared" si="30"/>
        <v>0.19999999999999996</v>
      </c>
      <c r="BO262" s="20">
        <f t="shared" si="31"/>
        <v>-0.69314718055994529</v>
      </c>
      <c r="BP262" s="20">
        <f t="shared" si="32"/>
        <v>-0.916290731874155</v>
      </c>
      <c r="BQ262" s="20">
        <f t="shared" si="33"/>
        <v>-0.35667494393873245</v>
      </c>
    </row>
    <row r="263" spans="1:69" s="20" customFormat="1" ht="21" customHeight="1" x14ac:dyDescent="0.35">
      <c r="A263" s="33">
        <v>81</v>
      </c>
      <c r="B263" s="33">
        <v>10</v>
      </c>
      <c r="C263" s="20" t="s">
        <v>730</v>
      </c>
      <c r="D263" s="20" t="str">
        <f t="shared" si="28"/>
        <v>Schinka et al (2018)</v>
      </c>
      <c r="E263" s="20" t="s">
        <v>731</v>
      </c>
      <c r="F263" s="20" t="s">
        <v>882</v>
      </c>
      <c r="G263" s="20">
        <v>2018</v>
      </c>
      <c r="H263" s="20" t="s">
        <v>1045</v>
      </c>
      <c r="I263" s="20" t="s">
        <v>1396</v>
      </c>
      <c r="J263" s="20" t="s">
        <v>1396</v>
      </c>
      <c r="K263" s="20" t="s">
        <v>1361</v>
      </c>
      <c r="O263" s="20">
        <v>1</v>
      </c>
      <c r="AI263" s="20" t="s">
        <v>178</v>
      </c>
      <c r="AJ263" s="20">
        <v>7.6</v>
      </c>
      <c r="AK263" s="20">
        <v>5</v>
      </c>
      <c r="AL263" s="20">
        <v>11.5</v>
      </c>
      <c r="AM263" s="26"/>
      <c r="AN263" s="26"/>
      <c r="AO263" s="26"/>
      <c r="BA263" s="20" t="s">
        <v>81</v>
      </c>
      <c r="BB263" s="20" t="s">
        <v>82</v>
      </c>
      <c r="BC263" s="20" t="s">
        <v>178</v>
      </c>
      <c r="BD263" s="23">
        <v>7.6</v>
      </c>
      <c r="BE263" s="23">
        <v>5</v>
      </c>
      <c r="BF263" s="23">
        <v>11.5</v>
      </c>
      <c r="BG263" s="21" t="s">
        <v>84</v>
      </c>
      <c r="BH263" s="21" t="s">
        <v>1417</v>
      </c>
      <c r="BI263" s="25">
        <f>(1-0.5^(SQRT(BD263)))/(1-0.5^(SQRT(1/BD263)))</f>
        <v>3.8326585967455973</v>
      </c>
      <c r="BJ263" s="25">
        <f>(1-0.5^(SQRT(BE263)))/(1-0.5^(SQRT(1/BE263)))</f>
        <v>2.9553922337524265</v>
      </c>
      <c r="BK263" s="25">
        <f>(1-0.5^(SQRT(BF263)))/(1-0.5^(SQRT(1/BF263)))</f>
        <v>4.8938419407921456</v>
      </c>
      <c r="BM263" s="23">
        <f t="shared" si="29"/>
        <v>0.87726636299317073</v>
      </c>
      <c r="BN263" s="20">
        <f t="shared" si="30"/>
        <v>1.0611833440465483</v>
      </c>
      <c r="BO263" s="20">
        <f t="shared" si="31"/>
        <v>1.3435587129677873</v>
      </c>
      <c r="BP263" s="20">
        <f t="shared" si="32"/>
        <v>1.0836313776678872</v>
      </c>
      <c r="BQ263" s="20">
        <f t="shared" si="33"/>
        <v>1.5879776679709721</v>
      </c>
    </row>
    <row r="264" spans="1:69" s="20" customFormat="1" ht="21" customHeight="1" x14ac:dyDescent="0.35">
      <c r="A264" s="33">
        <v>111</v>
      </c>
      <c r="B264" s="33">
        <v>27</v>
      </c>
      <c r="C264" s="20" t="s">
        <v>583</v>
      </c>
      <c r="D264" s="20" t="str">
        <f t="shared" si="28"/>
        <v>Fine et al (2023)</v>
      </c>
      <c r="E264" s="20" t="s">
        <v>1251</v>
      </c>
      <c r="F264" s="20" t="s">
        <v>882</v>
      </c>
      <c r="G264" s="20">
        <v>2023</v>
      </c>
      <c r="I264" s="20" t="s">
        <v>1418</v>
      </c>
      <c r="J264" s="20" t="s">
        <v>1396</v>
      </c>
      <c r="K264" s="20" t="s">
        <v>1361</v>
      </c>
      <c r="Q264" s="20">
        <v>1</v>
      </c>
      <c r="AP264" s="20" t="s">
        <v>1253</v>
      </c>
      <c r="AQ264" s="20">
        <v>1.1000000000000001</v>
      </c>
      <c r="AR264" s="20">
        <v>0.7</v>
      </c>
      <c r="AS264" s="20">
        <v>1.7</v>
      </c>
      <c r="BA264" s="20" t="s">
        <v>84</v>
      </c>
      <c r="BB264" s="20" t="s">
        <v>82</v>
      </c>
      <c r="BC264" s="20" t="s">
        <v>1253</v>
      </c>
      <c r="BD264" s="20">
        <v>1.1000000000000001</v>
      </c>
      <c r="BE264" s="20">
        <v>0.7</v>
      </c>
      <c r="BF264" s="20">
        <v>1.7</v>
      </c>
      <c r="BG264" s="21" t="s">
        <v>84</v>
      </c>
      <c r="BH264" s="21" t="s">
        <v>82</v>
      </c>
      <c r="BI264" s="22">
        <v>1.1000000000000001</v>
      </c>
      <c r="BJ264" s="22">
        <v>0.7</v>
      </c>
      <c r="BK264" s="22">
        <v>1.7</v>
      </c>
      <c r="BM264" s="23">
        <f t="shared" si="29"/>
        <v>0.40000000000000013</v>
      </c>
      <c r="BN264" s="20">
        <f t="shared" si="30"/>
        <v>0.59999999999999987</v>
      </c>
      <c r="BO264" s="20">
        <f t="shared" si="31"/>
        <v>9.5310179804324935E-2</v>
      </c>
      <c r="BP264" s="20">
        <f t="shared" si="32"/>
        <v>-0.35667494393873245</v>
      </c>
      <c r="BQ264" s="20">
        <f t="shared" si="33"/>
        <v>0.53062825106217038</v>
      </c>
    </row>
    <row r="265" spans="1:69" s="20" customFormat="1" ht="21" customHeight="1" x14ac:dyDescent="0.35">
      <c r="A265" s="33">
        <v>123</v>
      </c>
      <c r="B265" s="33">
        <v>4</v>
      </c>
      <c r="C265" s="20" t="s">
        <v>1392</v>
      </c>
      <c r="D265" s="20" t="str">
        <f t="shared" si="28"/>
        <v>Scott et al (2023)</v>
      </c>
      <c r="E265" s="20" t="s">
        <v>1393</v>
      </c>
      <c r="F265" s="20" t="s">
        <v>882</v>
      </c>
      <c r="G265" s="20">
        <v>2023</v>
      </c>
      <c r="I265" s="20" t="s">
        <v>1396</v>
      </c>
      <c r="J265" s="20" t="s">
        <v>1396</v>
      </c>
      <c r="K265" s="20" t="s">
        <v>1361</v>
      </c>
      <c r="T265" s="20">
        <v>1</v>
      </c>
      <c r="AX265" s="20">
        <v>23.9</v>
      </c>
      <c r="AY265" s="20">
        <v>9.7799999999999994</v>
      </c>
      <c r="AZ265" s="20">
        <v>38.020000000000003</v>
      </c>
      <c r="BA265" s="20" t="s">
        <v>158</v>
      </c>
      <c r="BB265" s="20" t="s">
        <v>82</v>
      </c>
      <c r="BD265" s="20">
        <v>23.9</v>
      </c>
      <c r="BE265" s="20">
        <v>9.7799999999999994</v>
      </c>
      <c r="BF265" s="20">
        <v>38.020000000000003</v>
      </c>
      <c r="BG265" s="21" t="s">
        <v>158</v>
      </c>
      <c r="BH265" s="21"/>
      <c r="BI265" s="22">
        <v>23.9</v>
      </c>
      <c r="BJ265" s="22">
        <v>9.7799999999999994</v>
      </c>
      <c r="BK265" s="22">
        <v>38.020000000000003</v>
      </c>
      <c r="BM265" s="23">
        <f t="shared" si="29"/>
        <v>14.12</v>
      </c>
      <c r="BN265" s="20">
        <f t="shared" si="30"/>
        <v>14.120000000000005</v>
      </c>
      <c r="BO265" s="20">
        <f t="shared" si="31"/>
        <v>3.1738784589374651</v>
      </c>
      <c r="BP265" s="20">
        <f t="shared" si="32"/>
        <v>2.2803394840467259</v>
      </c>
      <c r="BQ265" s="20">
        <f t="shared" si="33"/>
        <v>3.6381123370602833</v>
      </c>
    </row>
    <row r="266" spans="1:69" s="20" customFormat="1" ht="21" customHeight="1" x14ac:dyDescent="0.35">
      <c r="A266" s="33">
        <v>39</v>
      </c>
      <c r="B266" s="33">
        <v>13</v>
      </c>
      <c r="C266" s="20" t="s">
        <v>378</v>
      </c>
      <c r="D266" s="20" t="str">
        <f t="shared" si="28"/>
        <v>Hwang (2000)</v>
      </c>
      <c r="E266" s="20" t="s">
        <v>379</v>
      </c>
      <c r="F266" s="20" t="s">
        <v>882</v>
      </c>
      <c r="G266" s="20">
        <v>2000</v>
      </c>
      <c r="H266" s="20" t="s">
        <v>912</v>
      </c>
      <c r="I266" s="20" t="s">
        <v>1420</v>
      </c>
      <c r="J266" s="20" t="s">
        <v>1421</v>
      </c>
      <c r="K266" s="20" t="s">
        <v>1361</v>
      </c>
      <c r="S266" s="20">
        <v>1</v>
      </c>
      <c r="AT266" s="20">
        <v>113.2</v>
      </c>
      <c r="AU266" s="20">
        <v>10.3</v>
      </c>
      <c r="AV266" s="20">
        <v>1249</v>
      </c>
      <c r="BA266" s="20" t="s">
        <v>575</v>
      </c>
      <c r="BB266" s="20" t="s">
        <v>82</v>
      </c>
      <c r="BD266" s="20">
        <v>113.2</v>
      </c>
      <c r="BE266" s="20">
        <v>10.3</v>
      </c>
      <c r="BF266" s="20">
        <v>1249</v>
      </c>
      <c r="BG266" s="21" t="s">
        <v>575</v>
      </c>
      <c r="BH266" s="21"/>
      <c r="BI266" s="22">
        <v>113.2</v>
      </c>
      <c r="BJ266" s="22">
        <v>10.3</v>
      </c>
      <c r="BK266" s="22">
        <v>1249</v>
      </c>
      <c r="BM266" s="23">
        <f t="shared" si="29"/>
        <v>102.9</v>
      </c>
      <c r="BN266" s="20">
        <f t="shared" si="30"/>
        <v>1135.8</v>
      </c>
      <c r="BO266" s="20">
        <f t="shared" si="31"/>
        <v>4.7291561657690826</v>
      </c>
      <c r="BP266" s="20">
        <f t="shared" si="32"/>
        <v>2.33214389523559</v>
      </c>
      <c r="BQ266" s="20">
        <f t="shared" si="33"/>
        <v>7.1300985101255776</v>
      </c>
    </row>
    <row r="267" spans="1:69" s="20" customFormat="1" ht="21" customHeight="1" x14ac:dyDescent="0.35">
      <c r="A267" s="33">
        <v>39</v>
      </c>
      <c r="B267" s="33">
        <v>14</v>
      </c>
      <c r="C267" s="20" t="s">
        <v>378</v>
      </c>
      <c r="D267" s="20" t="str">
        <f t="shared" si="28"/>
        <v>Hwang (2000)</v>
      </c>
      <c r="E267" s="20" t="s">
        <v>379</v>
      </c>
      <c r="F267" s="20" t="s">
        <v>882</v>
      </c>
      <c r="G267" s="20">
        <v>2000</v>
      </c>
      <c r="H267" s="20" t="s">
        <v>912</v>
      </c>
      <c r="I267" s="20" t="s">
        <v>1422</v>
      </c>
      <c r="J267" s="20" t="s">
        <v>1421</v>
      </c>
      <c r="K267" s="20" t="s">
        <v>1361</v>
      </c>
      <c r="S267" s="20">
        <v>1</v>
      </c>
      <c r="AT267" s="20">
        <v>10</v>
      </c>
      <c r="AU267" s="20">
        <v>2.2000000000000002</v>
      </c>
      <c r="AV267" s="20">
        <v>44.8</v>
      </c>
      <c r="BA267" s="20" t="s">
        <v>575</v>
      </c>
      <c r="BB267" s="20" t="s">
        <v>82</v>
      </c>
      <c r="BD267" s="20">
        <v>10</v>
      </c>
      <c r="BE267" s="20">
        <v>2.2000000000000002</v>
      </c>
      <c r="BF267" s="20">
        <v>44.8</v>
      </c>
      <c r="BG267" s="21" t="s">
        <v>575</v>
      </c>
      <c r="BH267" s="21"/>
      <c r="BI267" s="22">
        <v>10</v>
      </c>
      <c r="BJ267" s="22">
        <v>2.2000000000000002</v>
      </c>
      <c r="BK267" s="22">
        <v>44.8</v>
      </c>
      <c r="BM267" s="23">
        <f t="shared" si="29"/>
        <v>7.8</v>
      </c>
      <c r="BN267" s="20">
        <f t="shared" si="30"/>
        <v>34.799999999999997</v>
      </c>
      <c r="BO267" s="20">
        <f t="shared" si="31"/>
        <v>2.3025850929940459</v>
      </c>
      <c r="BP267" s="20">
        <f t="shared" si="32"/>
        <v>0.78845736036427028</v>
      </c>
      <c r="BQ267" s="20">
        <f t="shared" si="33"/>
        <v>3.8022081394209395</v>
      </c>
    </row>
    <row r="268" spans="1:69" s="20" customFormat="1" ht="21" customHeight="1" x14ac:dyDescent="0.35">
      <c r="A268" s="33">
        <v>39</v>
      </c>
      <c r="B268" s="33">
        <v>15</v>
      </c>
      <c r="C268" s="20" t="s">
        <v>378</v>
      </c>
      <c r="D268" s="20" t="str">
        <f t="shared" ref="D268:D299" si="34">CONCATENATE(C268," ","(",G268,")")</f>
        <v>Hwang (2000)</v>
      </c>
      <c r="E268" s="20" t="s">
        <v>379</v>
      </c>
      <c r="F268" s="20" t="s">
        <v>882</v>
      </c>
      <c r="G268" s="20">
        <v>2000</v>
      </c>
      <c r="H268" s="20" t="s">
        <v>912</v>
      </c>
      <c r="I268" s="20" t="s">
        <v>1422</v>
      </c>
      <c r="J268" s="20" t="s">
        <v>1421</v>
      </c>
      <c r="K268" s="20" t="s">
        <v>1361</v>
      </c>
      <c r="S268" s="20">
        <v>1</v>
      </c>
      <c r="AT268" s="20">
        <v>14.4</v>
      </c>
      <c r="AU268" s="20">
        <v>7.8</v>
      </c>
      <c r="AV268" s="20">
        <v>26.4</v>
      </c>
      <c r="BA268" s="20" t="s">
        <v>575</v>
      </c>
      <c r="BB268" s="20" t="s">
        <v>82</v>
      </c>
      <c r="BD268" s="20">
        <v>14.4</v>
      </c>
      <c r="BE268" s="20">
        <v>7.8</v>
      </c>
      <c r="BF268" s="20">
        <v>26.4</v>
      </c>
      <c r="BG268" s="21" t="s">
        <v>575</v>
      </c>
      <c r="BH268" s="21"/>
      <c r="BI268" s="22">
        <v>14.4</v>
      </c>
      <c r="BJ268" s="22">
        <v>7.8</v>
      </c>
      <c r="BK268" s="22">
        <v>26.4</v>
      </c>
      <c r="BM268" s="23">
        <f t="shared" ref="BM268:BM299" si="35">BI268-BJ268</f>
        <v>6.6000000000000005</v>
      </c>
      <c r="BN268" s="20">
        <f t="shared" ref="BN268:BN299" si="36">BK268-BI268</f>
        <v>11.999999999999998</v>
      </c>
      <c r="BO268" s="20">
        <f t="shared" ref="BO268:BO299" si="37">LN(BI268)</f>
        <v>2.6672282065819548</v>
      </c>
      <c r="BP268" s="20">
        <f t="shared" ref="BP268:BP299" si="38">LN(BJ268)</f>
        <v>2.0541237336955462</v>
      </c>
      <c r="BQ268" s="20">
        <f t="shared" ref="BQ268:BQ299" si="39">LN(BK268)</f>
        <v>3.2733640101522705</v>
      </c>
    </row>
    <row r="269" spans="1:69" s="20" customFormat="1" ht="21" customHeight="1" x14ac:dyDescent="0.35">
      <c r="A269" s="33">
        <v>87</v>
      </c>
      <c r="B269" s="33">
        <v>3</v>
      </c>
      <c r="C269" s="20" t="s">
        <v>1048</v>
      </c>
      <c r="D269" s="20" t="str">
        <f t="shared" si="34"/>
        <v>Slockers et al (2018)</v>
      </c>
      <c r="E269" s="20" t="s">
        <v>1049</v>
      </c>
      <c r="F269" s="20" t="s">
        <v>882</v>
      </c>
      <c r="G269" s="20">
        <v>2018</v>
      </c>
      <c r="H269" s="20" t="s">
        <v>1062</v>
      </c>
      <c r="I269" s="20" t="s">
        <v>1425</v>
      </c>
      <c r="J269" s="20" t="s">
        <v>1421</v>
      </c>
      <c r="K269" s="20" t="s">
        <v>1361</v>
      </c>
      <c r="T269" s="20">
        <v>1</v>
      </c>
      <c r="AW269" s="20" t="s">
        <v>178</v>
      </c>
      <c r="AX269" s="20">
        <v>40.200000000000003</v>
      </c>
      <c r="AY269" s="20">
        <v>23.8</v>
      </c>
      <c r="AZ269" s="20">
        <v>63.6</v>
      </c>
      <c r="BA269" s="20" t="s">
        <v>158</v>
      </c>
      <c r="BB269" s="20" t="s">
        <v>82</v>
      </c>
      <c r="BC269" s="20" t="s">
        <v>178</v>
      </c>
      <c r="BD269" s="23">
        <v>40.200000000000003</v>
      </c>
      <c r="BE269" s="23">
        <v>23.8</v>
      </c>
      <c r="BF269" s="23">
        <v>63.6</v>
      </c>
      <c r="BG269" s="21" t="s">
        <v>158</v>
      </c>
      <c r="BH269" s="21"/>
      <c r="BI269" s="22">
        <v>40.200000000000003</v>
      </c>
      <c r="BJ269" s="22">
        <v>23.8</v>
      </c>
      <c r="BK269" s="22">
        <v>63.6</v>
      </c>
      <c r="BM269" s="23">
        <f t="shared" si="35"/>
        <v>16.400000000000002</v>
      </c>
      <c r="BN269" s="20">
        <f t="shared" si="36"/>
        <v>23.4</v>
      </c>
      <c r="BO269" s="20">
        <f t="shared" si="37"/>
        <v>3.6938669956249757</v>
      </c>
      <c r="BP269" s="20">
        <f t="shared" si="38"/>
        <v>3.1696855806774291</v>
      </c>
      <c r="BQ269" s="20">
        <f t="shared" si="39"/>
        <v>4.1526134703460764</v>
      </c>
    </row>
    <row r="270" spans="1:69" s="20" customFormat="1" ht="21" customHeight="1" x14ac:dyDescent="0.35">
      <c r="A270" s="33">
        <v>89</v>
      </c>
      <c r="B270" s="33">
        <v>3</v>
      </c>
      <c r="C270" s="20" t="s">
        <v>1244</v>
      </c>
      <c r="D270" s="20" t="str">
        <f t="shared" si="34"/>
        <v>Stenius-Ayoade (2017)</v>
      </c>
      <c r="E270" s="20" t="s">
        <v>182</v>
      </c>
      <c r="F270" s="20" t="s">
        <v>882</v>
      </c>
      <c r="G270" s="20">
        <v>2017</v>
      </c>
      <c r="H270" s="20" t="s">
        <v>1248</v>
      </c>
      <c r="I270" s="20" t="s">
        <v>1426</v>
      </c>
      <c r="J270" s="20" t="s">
        <v>1421</v>
      </c>
      <c r="K270" s="20" t="s">
        <v>1361</v>
      </c>
      <c r="O270" s="20">
        <v>1</v>
      </c>
      <c r="AI270" s="31" t="s">
        <v>1249</v>
      </c>
      <c r="AJ270" s="20">
        <v>25.45</v>
      </c>
      <c r="AK270" s="20">
        <v>9.19</v>
      </c>
      <c r="AL270" s="20">
        <v>70.48</v>
      </c>
      <c r="BA270" s="20" t="s">
        <v>81</v>
      </c>
      <c r="BB270" s="20" t="s">
        <v>82</v>
      </c>
      <c r="BC270" s="31" t="s">
        <v>1249</v>
      </c>
      <c r="BD270" s="23">
        <v>25.45</v>
      </c>
      <c r="BE270" s="23">
        <v>9.19</v>
      </c>
      <c r="BF270" s="23">
        <v>70.48</v>
      </c>
      <c r="BG270" s="21" t="s">
        <v>84</v>
      </c>
      <c r="BH270" s="21" t="s">
        <v>1427</v>
      </c>
      <c r="BI270" s="25">
        <f t="shared" ref="BI270:BK271" si="40">(1-0.5^(SQRT(BD270)))/(1-0.5^(SQRT(1/BD270)))</f>
        <v>7.5535724167305682</v>
      </c>
      <c r="BJ270" s="25">
        <f t="shared" si="40"/>
        <v>4.2942070668068855</v>
      </c>
      <c r="BK270" s="25">
        <f t="shared" si="40"/>
        <v>12.581166422190561</v>
      </c>
      <c r="BM270" s="23">
        <f t="shared" si="35"/>
        <v>3.2593653499236828</v>
      </c>
      <c r="BN270" s="20">
        <f t="shared" si="36"/>
        <v>5.027594005459993</v>
      </c>
      <c r="BO270" s="20">
        <f t="shared" si="37"/>
        <v>2.0220206191312426</v>
      </c>
      <c r="BP270" s="20">
        <f t="shared" si="38"/>
        <v>1.4572669206523092</v>
      </c>
      <c r="BQ270" s="20">
        <f t="shared" si="39"/>
        <v>2.5322009673389365</v>
      </c>
    </row>
    <row r="271" spans="1:69" s="20" customFormat="1" ht="21" customHeight="1" x14ac:dyDescent="0.35">
      <c r="A271" s="33">
        <v>81</v>
      </c>
      <c r="B271" s="33">
        <v>6</v>
      </c>
      <c r="C271" s="20" t="s">
        <v>730</v>
      </c>
      <c r="D271" s="20" t="str">
        <f t="shared" si="34"/>
        <v>Schinka et al (2018)</v>
      </c>
      <c r="E271" s="20" t="s">
        <v>731</v>
      </c>
      <c r="F271" s="20" t="s">
        <v>882</v>
      </c>
      <c r="G271" s="20">
        <v>2018</v>
      </c>
      <c r="H271" s="20" t="s">
        <v>1045</v>
      </c>
      <c r="I271" s="20" t="s">
        <v>1423</v>
      </c>
      <c r="J271" s="20" t="s">
        <v>1421</v>
      </c>
      <c r="K271" s="20" t="s">
        <v>1361</v>
      </c>
      <c r="O271" s="20">
        <v>1</v>
      </c>
      <c r="AI271" s="20" t="s">
        <v>178</v>
      </c>
      <c r="AJ271" s="20">
        <v>6.8</v>
      </c>
      <c r="AK271" s="20">
        <v>5.2</v>
      </c>
      <c r="AL271" s="20">
        <v>9.1</v>
      </c>
      <c r="AM271" s="26"/>
      <c r="AN271" s="26"/>
      <c r="AO271" s="26"/>
      <c r="BA271" s="20" t="s">
        <v>81</v>
      </c>
      <c r="BB271" s="20" t="s">
        <v>82</v>
      </c>
      <c r="BC271" s="20" t="s">
        <v>178</v>
      </c>
      <c r="BD271" s="23">
        <v>6.8</v>
      </c>
      <c r="BE271" s="23">
        <v>5.2</v>
      </c>
      <c r="BF271" s="23">
        <v>9.1</v>
      </c>
      <c r="BG271" s="21" t="s">
        <v>84</v>
      </c>
      <c r="BH271" s="21" t="s">
        <v>1424</v>
      </c>
      <c r="BI271" s="25">
        <f t="shared" si="40"/>
        <v>3.5813336591686831</v>
      </c>
      <c r="BJ271" s="25">
        <f t="shared" si="40"/>
        <v>3.0298041346091069</v>
      </c>
      <c r="BK271" s="25">
        <f t="shared" si="40"/>
        <v>4.2692700407364352</v>
      </c>
      <c r="BM271" s="23">
        <f t="shared" si="35"/>
        <v>0.55152952455957616</v>
      </c>
      <c r="BN271" s="20">
        <f t="shared" si="36"/>
        <v>0.68793638156775216</v>
      </c>
      <c r="BO271" s="20">
        <f t="shared" si="37"/>
        <v>1.2757352615343982</v>
      </c>
      <c r="BP271" s="20">
        <f t="shared" si="38"/>
        <v>1.1084979753886919</v>
      </c>
      <c r="BQ271" s="20">
        <f t="shared" si="39"/>
        <v>1.4514428619796009</v>
      </c>
    </row>
    <row r="272" spans="1:69" s="20" customFormat="1" ht="21" customHeight="1" x14ac:dyDescent="0.35">
      <c r="A272" s="33">
        <v>7</v>
      </c>
      <c r="B272" s="33">
        <v>21</v>
      </c>
      <c r="C272" s="20" t="s">
        <v>522</v>
      </c>
      <c r="D272" s="20" t="str">
        <f t="shared" si="34"/>
        <v>Baggett et al (2013)</v>
      </c>
      <c r="E272" s="20" t="s">
        <v>523</v>
      </c>
      <c r="F272" s="20" t="s">
        <v>882</v>
      </c>
      <c r="G272" s="20">
        <v>2013</v>
      </c>
      <c r="H272" s="20" t="s">
        <v>895</v>
      </c>
      <c r="I272" s="20" t="s">
        <v>1428</v>
      </c>
      <c r="J272" s="20" t="s">
        <v>1429</v>
      </c>
      <c r="K272" s="20" t="s">
        <v>1361</v>
      </c>
      <c r="T272" s="20">
        <v>1</v>
      </c>
      <c r="AW272" s="20" t="s">
        <v>528</v>
      </c>
      <c r="AX272" s="20">
        <v>7.1</v>
      </c>
      <c r="AY272" s="20">
        <v>4.2</v>
      </c>
      <c r="AZ272" s="20">
        <v>11.8</v>
      </c>
      <c r="BA272" s="20" t="s">
        <v>158</v>
      </c>
      <c r="BB272" s="20" t="s">
        <v>82</v>
      </c>
      <c r="BC272" s="20" t="s">
        <v>528</v>
      </c>
      <c r="BD272" s="20">
        <v>7.1</v>
      </c>
      <c r="BE272" s="20">
        <v>4.2</v>
      </c>
      <c r="BF272" s="20">
        <v>11.8</v>
      </c>
      <c r="BG272" s="21" t="s">
        <v>158</v>
      </c>
      <c r="BH272" s="21"/>
      <c r="BI272" s="22">
        <v>7.1</v>
      </c>
      <c r="BJ272" s="22">
        <v>4.2</v>
      </c>
      <c r="BK272" s="22">
        <v>11.8</v>
      </c>
      <c r="BM272" s="23">
        <f t="shared" si="35"/>
        <v>2.8999999999999995</v>
      </c>
      <c r="BN272" s="20">
        <f t="shared" si="36"/>
        <v>4.7000000000000011</v>
      </c>
      <c r="BO272" s="20">
        <f t="shared" si="37"/>
        <v>1.9600947840472698</v>
      </c>
      <c r="BP272" s="20">
        <f t="shared" si="38"/>
        <v>1.4350845252893227</v>
      </c>
      <c r="BQ272" s="20">
        <f t="shared" si="39"/>
        <v>2.4680995314716192</v>
      </c>
    </row>
    <row r="273" spans="1:69" s="20" customFormat="1" ht="21" customHeight="1" x14ac:dyDescent="0.35">
      <c r="A273" s="33">
        <v>11</v>
      </c>
      <c r="B273" s="33">
        <v>13</v>
      </c>
      <c r="C273" s="20" t="s">
        <v>201</v>
      </c>
      <c r="D273" s="20" t="str">
        <f t="shared" si="34"/>
        <v>Beijer et al (2011)</v>
      </c>
      <c r="E273" s="20" t="s">
        <v>202</v>
      </c>
      <c r="F273" s="20" t="s">
        <v>882</v>
      </c>
      <c r="G273" s="20">
        <v>2011</v>
      </c>
      <c r="H273" s="20" t="s">
        <v>1013</v>
      </c>
      <c r="I273" s="20" t="s">
        <v>1430</v>
      </c>
      <c r="J273" s="20" t="s">
        <v>1429</v>
      </c>
      <c r="K273" s="20" t="s">
        <v>1361</v>
      </c>
      <c r="Q273" s="20">
        <v>1</v>
      </c>
      <c r="AP273" s="20" t="s">
        <v>159</v>
      </c>
      <c r="AQ273" s="20">
        <v>6.6</v>
      </c>
      <c r="AR273" s="20">
        <v>1.4</v>
      </c>
      <c r="AS273" s="20">
        <v>19.5</v>
      </c>
      <c r="BA273" s="20" t="s">
        <v>84</v>
      </c>
      <c r="BB273" s="20" t="s">
        <v>82</v>
      </c>
      <c r="BC273" s="20" t="s">
        <v>159</v>
      </c>
      <c r="BD273" s="20">
        <v>6.6</v>
      </c>
      <c r="BE273" s="20">
        <v>1.4</v>
      </c>
      <c r="BF273" s="20">
        <v>19.5</v>
      </c>
      <c r="BG273" s="21" t="s">
        <v>84</v>
      </c>
      <c r="BH273" s="21" t="s">
        <v>82</v>
      </c>
      <c r="BI273" s="22">
        <v>6.6</v>
      </c>
      <c r="BJ273" s="22">
        <v>1.4</v>
      </c>
      <c r="BK273" s="22">
        <v>19.5</v>
      </c>
      <c r="BM273" s="23">
        <f t="shared" si="35"/>
        <v>5.1999999999999993</v>
      </c>
      <c r="BN273" s="20">
        <f t="shared" si="36"/>
        <v>12.9</v>
      </c>
      <c r="BO273" s="20">
        <f t="shared" si="37"/>
        <v>1.8870696490323797</v>
      </c>
      <c r="BP273" s="20">
        <f t="shared" si="38"/>
        <v>0.33647223662121289</v>
      </c>
      <c r="BQ273" s="20">
        <f t="shared" si="39"/>
        <v>2.9704144655697009</v>
      </c>
    </row>
    <row r="274" spans="1:69" s="20" customFormat="1" ht="21" customHeight="1" x14ac:dyDescent="0.35">
      <c r="A274" s="33">
        <v>11</v>
      </c>
      <c r="B274" s="33">
        <v>14</v>
      </c>
      <c r="C274" s="20" t="s">
        <v>201</v>
      </c>
      <c r="D274" s="20" t="str">
        <f t="shared" si="34"/>
        <v>Beijer et al (2011)</v>
      </c>
      <c r="E274" s="20" t="s">
        <v>202</v>
      </c>
      <c r="F274" s="20" t="s">
        <v>882</v>
      </c>
      <c r="G274" s="20">
        <v>2011</v>
      </c>
      <c r="H274" s="20" t="s">
        <v>1013</v>
      </c>
      <c r="I274" s="20" t="s">
        <v>1431</v>
      </c>
      <c r="J274" s="20" t="s">
        <v>1429</v>
      </c>
      <c r="K274" s="20" t="s">
        <v>1361</v>
      </c>
      <c r="Q274" s="20">
        <v>1</v>
      </c>
      <c r="AP274" s="20" t="s">
        <v>159</v>
      </c>
      <c r="AQ274" s="20">
        <v>1.8</v>
      </c>
      <c r="AR274" s="20">
        <v>0.6</v>
      </c>
      <c r="AS274" s="20">
        <v>4.2</v>
      </c>
      <c r="BA274" s="20" t="s">
        <v>84</v>
      </c>
      <c r="BB274" s="20" t="s">
        <v>82</v>
      </c>
      <c r="BC274" s="20" t="s">
        <v>159</v>
      </c>
      <c r="BD274" s="20">
        <v>1.8</v>
      </c>
      <c r="BE274" s="20">
        <v>0.6</v>
      </c>
      <c r="BF274" s="20">
        <v>4.2</v>
      </c>
      <c r="BG274" s="21" t="s">
        <v>84</v>
      </c>
      <c r="BH274" s="21" t="s">
        <v>82</v>
      </c>
      <c r="BI274" s="22">
        <v>1.8</v>
      </c>
      <c r="BJ274" s="22">
        <v>0.6</v>
      </c>
      <c r="BK274" s="22">
        <v>4.2</v>
      </c>
      <c r="BM274" s="23">
        <f t="shared" si="35"/>
        <v>1.2000000000000002</v>
      </c>
      <c r="BN274" s="20">
        <f t="shared" si="36"/>
        <v>2.4000000000000004</v>
      </c>
      <c r="BO274" s="20">
        <f t="shared" si="37"/>
        <v>0.58778666490211906</v>
      </c>
      <c r="BP274" s="20">
        <f t="shared" si="38"/>
        <v>-0.51082562376599072</v>
      </c>
      <c r="BQ274" s="20">
        <f t="shared" si="39"/>
        <v>1.4350845252893227</v>
      </c>
    </row>
    <row r="275" spans="1:69" s="20" customFormat="1" ht="21" customHeight="1" x14ac:dyDescent="0.35">
      <c r="A275" s="33">
        <v>24</v>
      </c>
      <c r="B275" s="33">
        <v>3</v>
      </c>
      <c r="C275" s="20" t="s">
        <v>230</v>
      </c>
      <c r="D275" s="20" t="str">
        <f t="shared" si="34"/>
        <v>Clements et al (2022)</v>
      </c>
      <c r="E275" s="20" t="s">
        <v>231</v>
      </c>
      <c r="F275" s="20" t="s">
        <v>882</v>
      </c>
      <c r="G275" s="20">
        <v>2022</v>
      </c>
      <c r="H275" s="20" t="s">
        <v>1370</v>
      </c>
      <c r="I275" s="20" t="s">
        <v>1432</v>
      </c>
      <c r="J275" s="20" t="s">
        <v>1429</v>
      </c>
      <c r="K275" s="20" t="s">
        <v>1361</v>
      </c>
      <c r="L275" s="20">
        <v>1</v>
      </c>
      <c r="U275" s="20">
        <v>1.25</v>
      </c>
      <c r="V275" s="20">
        <v>0.97</v>
      </c>
      <c r="W275" s="20">
        <v>1.61</v>
      </c>
      <c r="BA275" s="20" t="s">
        <v>308</v>
      </c>
      <c r="BB275" s="20" t="s">
        <v>82</v>
      </c>
      <c r="BD275" s="20">
        <v>1.25</v>
      </c>
      <c r="BE275" s="20">
        <v>0.97</v>
      </c>
      <c r="BF275" s="20">
        <v>1.61</v>
      </c>
      <c r="BG275" s="21" t="s">
        <v>134</v>
      </c>
      <c r="BH275" s="21" t="s">
        <v>1086</v>
      </c>
      <c r="BI275" s="25">
        <f>SQRT(BD275)</f>
        <v>1.1180339887498949</v>
      </c>
      <c r="BJ275" s="25">
        <f>SQRT(BE275)</f>
        <v>0.98488578017961048</v>
      </c>
      <c r="BK275" s="25">
        <f>SQRT(BF275)</f>
        <v>1.2688577540449522</v>
      </c>
      <c r="BM275" s="23">
        <f t="shared" si="35"/>
        <v>0.13314820857028442</v>
      </c>
      <c r="BN275" s="20">
        <f t="shared" si="36"/>
        <v>0.15082376529505725</v>
      </c>
      <c r="BO275" s="20">
        <f t="shared" si="37"/>
        <v>0.11157177565710492</v>
      </c>
      <c r="BP275" s="20">
        <f t="shared" si="38"/>
        <v>-1.5229603742354263E-2</v>
      </c>
      <c r="BQ275" s="20">
        <f t="shared" si="39"/>
        <v>0.23811708949818591</v>
      </c>
    </row>
    <row r="276" spans="1:69" s="20" customFormat="1" ht="21" customHeight="1" x14ac:dyDescent="0.35">
      <c r="A276" s="33">
        <v>34</v>
      </c>
      <c r="B276" s="33">
        <v>1</v>
      </c>
      <c r="C276" s="20" t="s">
        <v>256</v>
      </c>
      <c r="D276" s="20" t="str">
        <f t="shared" si="34"/>
        <v>Haw, Hawton and Casey (2006)</v>
      </c>
      <c r="E276" s="20" t="s">
        <v>257</v>
      </c>
      <c r="F276" s="20" t="s">
        <v>882</v>
      </c>
      <c r="G276" s="20">
        <v>2006</v>
      </c>
      <c r="H276" s="20" t="s">
        <v>1444</v>
      </c>
      <c r="I276" s="20" t="s">
        <v>1444</v>
      </c>
      <c r="J276" s="20" t="s">
        <v>1429</v>
      </c>
      <c r="K276" s="20" t="s">
        <v>1361</v>
      </c>
      <c r="N276" s="20">
        <v>1</v>
      </c>
      <c r="AF276" s="20">
        <v>2.2000000000000002</v>
      </c>
      <c r="AG276" s="20">
        <v>1.3</v>
      </c>
      <c r="AH276" s="20">
        <v>3.7</v>
      </c>
      <c r="BA276" s="20" t="s">
        <v>188</v>
      </c>
      <c r="BB276" s="20" t="s">
        <v>82</v>
      </c>
      <c r="BD276" s="20">
        <v>2.2000000000000002</v>
      </c>
      <c r="BE276" s="20">
        <v>1.3</v>
      </c>
      <c r="BF276" s="20">
        <v>3.7</v>
      </c>
      <c r="BG276" s="21" t="s">
        <v>134</v>
      </c>
      <c r="BH276" s="21" t="s">
        <v>88</v>
      </c>
      <c r="BI276" s="25">
        <f>(1-0.5^(SQRT(BD276)))/(1-0.5^(SQRT(1/BD276)))</f>
        <v>1.7205474267022658</v>
      </c>
      <c r="BJ276" s="25">
        <f>(1-0.5^(SQRT(BE276)))/(1-0.5^(SQRT(1/BE276)))</f>
        <v>1.1992701292249968</v>
      </c>
      <c r="BK276" s="25">
        <f>(1-0.5^(SQRT(BF276)))/(1-0.5^(SQRT(1/BF276)))</f>
        <v>2.4338104386008772</v>
      </c>
      <c r="BM276" s="23">
        <f t="shared" si="35"/>
        <v>0.52127729747726903</v>
      </c>
      <c r="BN276" s="20">
        <f t="shared" si="36"/>
        <v>0.71326301189861141</v>
      </c>
      <c r="BO276" s="20">
        <f t="shared" si="37"/>
        <v>0.54264251152630982</v>
      </c>
      <c r="BP276" s="20">
        <f t="shared" si="38"/>
        <v>0.18171314610386421</v>
      </c>
      <c r="BQ276" s="20">
        <f t="shared" si="39"/>
        <v>0.88945811092479121</v>
      </c>
    </row>
    <row r="277" spans="1:69" s="20" customFormat="1" ht="21" customHeight="1" x14ac:dyDescent="0.35">
      <c r="A277" s="33">
        <v>39</v>
      </c>
      <c r="B277" s="33">
        <v>16</v>
      </c>
      <c r="C277" s="20" t="s">
        <v>378</v>
      </c>
      <c r="D277" s="20" t="str">
        <f t="shared" si="34"/>
        <v>Hwang (2000)</v>
      </c>
      <c r="E277" s="20" t="s">
        <v>379</v>
      </c>
      <c r="F277" s="20" t="s">
        <v>882</v>
      </c>
      <c r="G277" s="20">
        <v>2000</v>
      </c>
      <c r="H277" s="20" t="s">
        <v>912</v>
      </c>
      <c r="I277" s="20" t="s">
        <v>1445</v>
      </c>
      <c r="J277" s="20" t="s">
        <v>1429</v>
      </c>
      <c r="K277" s="20" t="s">
        <v>1361</v>
      </c>
      <c r="S277" s="20">
        <v>1</v>
      </c>
      <c r="AT277" s="20">
        <v>10.3</v>
      </c>
      <c r="AU277" s="20">
        <v>2.2999999999999998</v>
      </c>
      <c r="AV277" s="20">
        <v>46.4</v>
      </c>
      <c r="BA277" s="20" t="s">
        <v>575</v>
      </c>
      <c r="BB277" s="20" t="s">
        <v>82</v>
      </c>
      <c r="BD277" s="20">
        <v>10.3</v>
      </c>
      <c r="BE277" s="20">
        <v>2.2999999999999998</v>
      </c>
      <c r="BF277" s="20">
        <v>46.4</v>
      </c>
      <c r="BG277" s="21" t="s">
        <v>575</v>
      </c>
      <c r="BH277" s="21"/>
      <c r="BI277" s="22">
        <v>10.3</v>
      </c>
      <c r="BJ277" s="22">
        <v>2.2999999999999998</v>
      </c>
      <c r="BK277" s="22">
        <v>46.4</v>
      </c>
      <c r="BM277" s="23">
        <f t="shared" si="35"/>
        <v>8</v>
      </c>
      <c r="BN277" s="20">
        <f t="shared" si="36"/>
        <v>36.099999999999994</v>
      </c>
      <c r="BO277" s="20">
        <f t="shared" si="37"/>
        <v>2.33214389523559</v>
      </c>
      <c r="BP277" s="20">
        <f t="shared" si="38"/>
        <v>0.83290912293510388</v>
      </c>
      <c r="BQ277" s="20">
        <f t="shared" si="39"/>
        <v>3.8372994592322094</v>
      </c>
    </row>
    <row r="278" spans="1:69" s="20" customFormat="1" ht="21" customHeight="1" x14ac:dyDescent="0.35">
      <c r="A278" s="33">
        <v>39</v>
      </c>
      <c r="B278" s="33">
        <v>17</v>
      </c>
      <c r="C278" s="20" t="s">
        <v>378</v>
      </c>
      <c r="D278" s="20" t="str">
        <f t="shared" si="34"/>
        <v>Hwang (2000)</v>
      </c>
      <c r="E278" s="20" t="s">
        <v>379</v>
      </c>
      <c r="F278" s="20" t="s">
        <v>882</v>
      </c>
      <c r="G278" s="20">
        <v>2000</v>
      </c>
      <c r="H278" s="20" t="s">
        <v>912</v>
      </c>
      <c r="I278" s="20" t="s">
        <v>1446</v>
      </c>
      <c r="J278" s="20" t="s">
        <v>1429</v>
      </c>
      <c r="K278" s="20" t="s">
        <v>1361</v>
      </c>
      <c r="S278" s="20">
        <v>1</v>
      </c>
      <c r="AT278" s="20">
        <v>2.8</v>
      </c>
      <c r="AU278" s="20">
        <v>0.7</v>
      </c>
      <c r="AV278" s="20">
        <v>11.6</v>
      </c>
      <c r="BA278" s="20" t="s">
        <v>575</v>
      </c>
      <c r="BB278" s="20" t="s">
        <v>82</v>
      </c>
      <c r="BD278" s="20">
        <v>2.8</v>
      </c>
      <c r="BE278" s="20">
        <v>0.7</v>
      </c>
      <c r="BF278" s="20">
        <v>11.6</v>
      </c>
      <c r="BG278" s="21" t="s">
        <v>575</v>
      </c>
      <c r="BH278" s="21"/>
      <c r="BI278" s="22">
        <v>2.8</v>
      </c>
      <c r="BJ278" s="22">
        <v>0.7</v>
      </c>
      <c r="BK278" s="22">
        <v>11.6</v>
      </c>
      <c r="BM278" s="23">
        <f t="shared" si="35"/>
        <v>2.0999999999999996</v>
      </c>
      <c r="BN278" s="20">
        <f t="shared" si="36"/>
        <v>8.8000000000000007</v>
      </c>
      <c r="BO278" s="20">
        <f t="shared" si="37"/>
        <v>1.0296194171811581</v>
      </c>
      <c r="BP278" s="20">
        <f t="shared" si="38"/>
        <v>-0.35667494393873245</v>
      </c>
      <c r="BQ278" s="20">
        <f t="shared" si="39"/>
        <v>2.451005098112319</v>
      </c>
    </row>
    <row r="279" spans="1:69" s="20" customFormat="1" ht="21" customHeight="1" x14ac:dyDescent="0.35">
      <c r="A279" s="33">
        <v>39</v>
      </c>
      <c r="B279" s="33">
        <v>18</v>
      </c>
      <c r="C279" s="20" t="s">
        <v>378</v>
      </c>
      <c r="D279" s="20" t="str">
        <f t="shared" si="34"/>
        <v>Hwang (2000)</v>
      </c>
      <c r="E279" s="20" t="s">
        <v>379</v>
      </c>
      <c r="F279" s="20" t="s">
        <v>882</v>
      </c>
      <c r="G279" s="20">
        <v>2000</v>
      </c>
      <c r="H279" s="20" t="s">
        <v>912</v>
      </c>
      <c r="I279" s="20" t="s">
        <v>1446</v>
      </c>
      <c r="J279" s="20" t="s">
        <v>1429</v>
      </c>
      <c r="K279" s="20" t="s">
        <v>1361</v>
      </c>
      <c r="S279" s="20">
        <v>1</v>
      </c>
      <c r="AT279" s="20">
        <v>3.1</v>
      </c>
      <c r="AU279" s="20">
        <v>1.6</v>
      </c>
      <c r="AV279" s="20">
        <v>6.2</v>
      </c>
      <c r="BA279" s="20" t="s">
        <v>575</v>
      </c>
      <c r="BB279" s="20" t="s">
        <v>82</v>
      </c>
      <c r="BD279" s="20">
        <v>3.1</v>
      </c>
      <c r="BE279" s="20">
        <v>1.6</v>
      </c>
      <c r="BF279" s="20">
        <v>6.2</v>
      </c>
      <c r="BG279" s="21" t="s">
        <v>575</v>
      </c>
      <c r="BH279" s="21"/>
      <c r="BI279" s="22">
        <v>3.1</v>
      </c>
      <c r="BJ279" s="22">
        <v>1.6</v>
      </c>
      <c r="BK279" s="22">
        <v>6.2</v>
      </c>
      <c r="BM279" s="23">
        <f t="shared" si="35"/>
        <v>1.5</v>
      </c>
      <c r="BN279" s="20">
        <f t="shared" si="36"/>
        <v>3.1</v>
      </c>
      <c r="BO279" s="20">
        <f t="shared" si="37"/>
        <v>1.1314021114911006</v>
      </c>
      <c r="BP279" s="20">
        <f t="shared" si="38"/>
        <v>0.47000362924573563</v>
      </c>
      <c r="BQ279" s="20">
        <f t="shared" si="39"/>
        <v>1.824549292051046</v>
      </c>
    </row>
    <row r="280" spans="1:69" s="20" customFormat="1" ht="21" customHeight="1" x14ac:dyDescent="0.35">
      <c r="A280" s="33">
        <v>41</v>
      </c>
      <c r="B280" s="33">
        <v>12</v>
      </c>
      <c r="C280" s="20" t="s">
        <v>914</v>
      </c>
      <c r="D280" s="20" t="str">
        <f t="shared" si="34"/>
        <v>Hwang, S. W. et al (1997)</v>
      </c>
      <c r="E280" s="20" t="s">
        <v>604</v>
      </c>
      <c r="F280" s="20" t="s">
        <v>882</v>
      </c>
      <c r="G280" s="20">
        <v>1997</v>
      </c>
      <c r="H280" s="20" t="s">
        <v>924</v>
      </c>
      <c r="I280" s="20" t="s">
        <v>1446</v>
      </c>
      <c r="J280" s="20" t="s">
        <v>1429</v>
      </c>
      <c r="K280" s="20" t="s">
        <v>1361</v>
      </c>
      <c r="T280" s="20">
        <v>1</v>
      </c>
      <c r="AW280" s="20" t="s">
        <v>528</v>
      </c>
      <c r="AX280" s="20">
        <v>3.2</v>
      </c>
      <c r="AY280" s="20">
        <v>1.4</v>
      </c>
      <c r="AZ280" s="20">
        <v>7.2</v>
      </c>
      <c r="BA280" s="20" t="s">
        <v>158</v>
      </c>
      <c r="BB280" s="20" t="s">
        <v>82</v>
      </c>
      <c r="BC280" s="20" t="s">
        <v>528</v>
      </c>
      <c r="BD280" s="20">
        <v>3.2</v>
      </c>
      <c r="BE280" s="20">
        <v>1.4</v>
      </c>
      <c r="BF280" s="20">
        <v>7.2</v>
      </c>
      <c r="BG280" s="21" t="s">
        <v>158</v>
      </c>
      <c r="BH280" s="21"/>
      <c r="BI280" s="22">
        <v>3.2</v>
      </c>
      <c r="BJ280" s="22">
        <v>1.4</v>
      </c>
      <c r="BK280" s="22">
        <v>7.2</v>
      </c>
      <c r="BM280" s="23">
        <f t="shared" si="35"/>
        <v>1.8000000000000003</v>
      </c>
      <c r="BN280" s="20">
        <f t="shared" si="36"/>
        <v>4</v>
      </c>
      <c r="BO280" s="20">
        <f t="shared" si="37"/>
        <v>1.1631508098056809</v>
      </c>
      <c r="BP280" s="20">
        <f t="shared" si="38"/>
        <v>0.33647223662121289</v>
      </c>
      <c r="BQ280" s="20">
        <f t="shared" si="39"/>
        <v>1.9740810260220096</v>
      </c>
    </row>
    <row r="281" spans="1:69" s="20" customFormat="1" ht="21" customHeight="1" x14ac:dyDescent="0.35">
      <c r="A281" s="33">
        <v>66</v>
      </c>
      <c r="B281" s="33">
        <v>2</v>
      </c>
      <c r="C281" s="20" t="s">
        <v>170</v>
      </c>
      <c r="D281" s="20" t="str">
        <f t="shared" si="34"/>
        <v>Nordentoft et al (2003)</v>
      </c>
      <c r="E281" s="20" t="s">
        <v>172</v>
      </c>
      <c r="F281" s="20" t="s">
        <v>882</v>
      </c>
      <c r="G281" s="20">
        <v>2003</v>
      </c>
      <c r="H281" s="20" t="s">
        <v>1382</v>
      </c>
      <c r="I281" s="20" t="s">
        <v>1444</v>
      </c>
      <c r="J281" s="20" t="s">
        <v>1429</v>
      </c>
      <c r="K281" s="20" t="s">
        <v>1361</v>
      </c>
      <c r="T281" s="20">
        <v>1</v>
      </c>
      <c r="Y281" s="27"/>
      <c r="AC281" s="27"/>
      <c r="AW281" s="20" t="s">
        <v>178</v>
      </c>
      <c r="AX281" s="20">
        <v>6</v>
      </c>
      <c r="AY281" s="20">
        <v>3.9</v>
      </c>
      <c r="AZ281" s="20">
        <v>8.1</v>
      </c>
      <c r="BA281" s="20" t="s">
        <v>158</v>
      </c>
      <c r="BB281" s="20" t="s">
        <v>82</v>
      </c>
      <c r="BC281" s="20" t="s">
        <v>178</v>
      </c>
      <c r="BD281" s="20">
        <v>6</v>
      </c>
      <c r="BE281" s="20">
        <v>3.9</v>
      </c>
      <c r="BF281" s="20">
        <v>8.1</v>
      </c>
      <c r="BG281" s="21" t="s">
        <v>158</v>
      </c>
      <c r="BH281" s="21"/>
      <c r="BI281" s="22">
        <v>6</v>
      </c>
      <c r="BJ281" s="22">
        <v>3.9</v>
      </c>
      <c r="BK281" s="22">
        <v>8.1</v>
      </c>
      <c r="BM281" s="23">
        <f t="shared" si="35"/>
        <v>2.1</v>
      </c>
      <c r="BN281" s="20">
        <f t="shared" si="36"/>
        <v>2.0999999999999996</v>
      </c>
      <c r="BO281" s="20">
        <f t="shared" si="37"/>
        <v>1.791759469228055</v>
      </c>
      <c r="BP281" s="20">
        <f t="shared" si="38"/>
        <v>1.3609765531356006</v>
      </c>
      <c r="BQ281" s="20">
        <f t="shared" si="39"/>
        <v>2.0918640616783932</v>
      </c>
    </row>
    <row r="282" spans="1:69" s="20" customFormat="1" ht="21" customHeight="1" x14ac:dyDescent="0.35">
      <c r="A282" s="33">
        <v>87</v>
      </c>
      <c r="B282" s="33">
        <v>7</v>
      </c>
      <c r="C282" s="20" t="s">
        <v>1048</v>
      </c>
      <c r="D282" s="20" t="str">
        <f t="shared" si="34"/>
        <v>Slockers et al (2018)</v>
      </c>
      <c r="E282" s="20" t="s">
        <v>1049</v>
      </c>
      <c r="F282" s="20" t="s">
        <v>882</v>
      </c>
      <c r="G282" s="20">
        <v>2018</v>
      </c>
      <c r="H282" s="20" t="s">
        <v>1062</v>
      </c>
      <c r="I282" s="20" t="s">
        <v>1429</v>
      </c>
      <c r="J282" s="20" t="s">
        <v>1429</v>
      </c>
      <c r="K282" s="20" t="s">
        <v>1361</v>
      </c>
      <c r="T282" s="20">
        <v>1</v>
      </c>
      <c r="AW282" s="20" t="s">
        <v>178</v>
      </c>
      <c r="AX282" s="23">
        <v>14.2</v>
      </c>
      <c r="AY282" s="23">
        <v>9.1999999999999993</v>
      </c>
      <c r="AZ282" s="23">
        <v>20.9</v>
      </c>
      <c r="BA282" s="20" t="s">
        <v>158</v>
      </c>
      <c r="BB282" s="20" t="s">
        <v>82</v>
      </c>
      <c r="BC282" s="20" t="s">
        <v>178</v>
      </c>
      <c r="BD282" s="23">
        <v>14.2</v>
      </c>
      <c r="BE282" s="23">
        <v>9.1999999999999993</v>
      </c>
      <c r="BF282" s="23">
        <v>20.9</v>
      </c>
      <c r="BG282" s="21" t="s">
        <v>158</v>
      </c>
      <c r="BH282" s="21"/>
      <c r="BI282" s="22">
        <v>14.2</v>
      </c>
      <c r="BJ282" s="22">
        <v>9.1999999999999993</v>
      </c>
      <c r="BK282" s="22">
        <v>20.9</v>
      </c>
      <c r="BM282" s="23">
        <f t="shared" si="35"/>
        <v>5</v>
      </c>
      <c r="BN282" s="20">
        <f t="shared" si="36"/>
        <v>6.6999999999999993</v>
      </c>
      <c r="BO282" s="20">
        <f t="shared" si="37"/>
        <v>2.653241964607215</v>
      </c>
      <c r="BP282" s="20">
        <f t="shared" si="38"/>
        <v>2.2192034840549946</v>
      </c>
      <c r="BQ282" s="20">
        <f t="shared" si="39"/>
        <v>3.039749158970765</v>
      </c>
    </row>
    <row r="283" spans="1:69" s="20" customFormat="1" ht="21" customHeight="1" x14ac:dyDescent="0.35">
      <c r="A283" s="33">
        <v>56</v>
      </c>
      <c r="B283" s="33">
        <v>2</v>
      </c>
      <c r="C283" s="20" t="s">
        <v>1400</v>
      </c>
      <c r="D283" s="20" t="str">
        <f t="shared" si="34"/>
        <v>Lim et al (2012)</v>
      </c>
      <c r="E283" s="20" t="s">
        <v>1401</v>
      </c>
      <c r="F283" s="20" t="s">
        <v>882</v>
      </c>
      <c r="G283" s="20">
        <v>2012</v>
      </c>
      <c r="H283" s="20" t="s">
        <v>1414</v>
      </c>
      <c r="I283" s="20" t="s">
        <v>1444</v>
      </c>
      <c r="J283" s="20" t="s">
        <v>1429</v>
      </c>
      <c r="K283" s="20" t="s">
        <v>1361</v>
      </c>
      <c r="Q283" s="20">
        <v>1</v>
      </c>
      <c r="AP283" s="20" t="s">
        <v>1416</v>
      </c>
      <c r="AQ283" s="20">
        <v>2.1</v>
      </c>
      <c r="AR283" s="20">
        <v>1.2</v>
      </c>
      <c r="AS283" s="20">
        <v>3.4</v>
      </c>
      <c r="BA283" s="20" t="s">
        <v>84</v>
      </c>
      <c r="BB283" s="20" t="s">
        <v>82</v>
      </c>
      <c r="BC283" s="20" t="s">
        <v>1416</v>
      </c>
      <c r="BD283" s="23">
        <v>2.1</v>
      </c>
      <c r="BE283" s="23">
        <v>1.2</v>
      </c>
      <c r="BF283" s="23">
        <v>3.4</v>
      </c>
      <c r="BG283" s="21" t="s">
        <v>84</v>
      </c>
      <c r="BH283" s="21" t="s">
        <v>82</v>
      </c>
      <c r="BI283" s="28">
        <v>2.1</v>
      </c>
      <c r="BJ283" s="28">
        <v>1.2</v>
      </c>
      <c r="BK283" s="28">
        <v>3.4</v>
      </c>
      <c r="BM283" s="23">
        <f t="shared" si="35"/>
        <v>0.90000000000000013</v>
      </c>
      <c r="BN283" s="20">
        <f t="shared" si="36"/>
        <v>1.2999999999999998</v>
      </c>
      <c r="BO283" s="20">
        <f t="shared" si="37"/>
        <v>0.74193734472937733</v>
      </c>
      <c r="BP283" s="20">
        <f t="shared" si="38"/>
        <v>0.18232155679395459</v>
      </c>
      <c r="BQ283" s="20">
        <f t="shared" si="39"/>
        <v>1.2237754316221157</v>
      </c>
    </row>
    <row r="284" spans="1:69" s="20" customFormat="1" ht="21" customHeight="1" x14ac:dyDescent="0.35">
      <c r="A284" s="33">
        <v>81</v>
      </c>
      <c r="B284" s="33">
        <v>8</v>
      </c>
      <c r="C284" s="20" t="s">
        <v>730</v>
      </c>
      <c r="D284" s="20" t="str">
        <f t="shared" si="34"/>
        <v>Schinka et al (2018)</v>
      </c>
      <c r="E284" s="20" t="s">
        <v>731</v>
      </c>
      <c r="F284" s="20" t="s">
        <v>882</v>
      </c>
      <c r="G284" s="20">
        <v>2018</v>
      </c>
      <c r="H284" s="20" t="s">
        <v>1045</v>
      </c>
      <c r="I284" s="20" t="s">
        <v>1447</v>
      </c>
      <c r="J284" s="20" t="s">
        <v>1429</v>
      </c>
      <c r="K284" s="20" t="s">
        <v>1361</v>
      </c>
      <c r="O284" s="20">
        <v>1</v>
      </c>
      <c r="AI284" s="20" t="s">
        <v>178</v>
      </c>
      <c r="AJ284" s="20">
        <v>2.7</v>
      </c>
      <c r="AK284" s="20">
        <v>2.2000000000000002</v>
      </c>
      <c r="AL284" s="20">
        <v>3.5</v>
      </c>
      <c r="AM284" s="26"/>
      <c r="AN284" s="26"/>
      <c r="AO284" s="26"/>
      <c r="BA284" s="20" t="s">
        <v>81</v>
      </c>
      <c r="BB284" s="20" t="s">
        <v>82</v>
      </c>
      <c r="BC284" s="20" t="s">
        <v>178</v>
      </c>
      <c r="BD284" s="23">
        <v>2.7</v>
      </c>
      <c r="BE284" s="23">
        <v>2.2000000000000002</v>
      </c>
      <c r="BF284" s="23">
        <v>3.5</v>
      </c>
      <c r="BG284" s="21" t="s">
        <v>84</v>
      </c>
      <c r="BH284" s="21" t="s">
        <v>1448</v>
      </c>
      <c r="BI284" s="25">
        <f>(1-0.5^(SQRT(BD284)))/(1-0.5^(SQRT(1/BD284)))</f>
        <v>1.9753906924031257</v>
      </c>
      <c r="BJ284" s="25">
        <f>(1-0.5^(SQRT(BE284)))/(1-0.5^(SQRT(1/BE284)))</f>
        <v>1.7205474267022658</v>
      </c>
      <c r="BK284" s="25">
        <f>(1-0.5^(SQRT(BF284)))/(1-0.5^(SQRT(1/BF284)))</f>
        <v>2.3467490789727461</v>
      </c>
      <c r="BM284" s="23">
        <f t="shared" si="35"/>
        <v>0.25484326570085991</v>
      </c>
      <c r="BN284" s="20">
        <f t="shared" si="36"/>
        <v>0.37135838656962039</v>
      </c>
      <c r="BO284" s="20">
        <f t="shared" si="37"/>
        <v>0.68076619772779046</v>
      </c>
      <c r="BP284" s="20">
        <f t="shared" si="38"/>
        <v>0.54264251152630982</v>
      </c>
      <c r="BQ284" s="20">
        <f t="shared" si="39"/>
        <v>0.85303099976561947</v>
      </c>
    </row>
    <row r="285" spans="1:69" s="20" customFormat="1" ht="21" customHeight="1" x14ac:dyDescent="0.35">
      <c r="A285" s="33">
        <v>100</v>
      </c>
      <c r="B285" s="33">
        <v>6</v>
      </c>
      <c r="C285" s="20" t="s">
        <v>112</v>
      </c>
      <c r="D285" s="20" t="str">
        <f t="shared" si="34"/>
        <v>Zagozdzon (2016)</v>
      </c>
      <c r="E285" s="20" t="s">
        <v>114</v>
      </c>
      <c r="F285" s="20" t="s">
        <v>882</v>
      </c>
      <c r="G285" s="20">
        <v>2016</v>
      </c>
      <c r="H285" s="20" t="s">
        <v>1069</v>
      </c>
      <c r="I285" s="20" t="s">
        <v>1449</v>
      </c>
      <c r="J285" s="20" t="s">
        <v>1429</v>
      </c>
      <c r="K285" s="20" t="s">
        <v>1361</v>
      </c>
      <c r="P285" s="20">
        <v>1</v>
      </c>
      <c r="AM285" s="26" t="e">
        <f>(#REF!/#REF!)/(#REF!/#REF!)</f>
        <v>#REF!</v>
      </c>
      <c r="AN285" s="26" t="e">
        <f>EXP((LN(AM285))-(1.96*(SQRT((1/#REF!)+(1/#REF!)-(1/#REF!)-(1/(#REF!))))))</f>
        <v>#REF!</v>
      </c>
      <c r="AO285" s="26" t="e">
        <f>EXP((LN(AM285))+(1.96*(SQRT((1/#REF!)+(1/(#REF!)-(1/#REF!)-(1/#REF!))))))</f>
        <v>#REF!</v>
      </c>
      <c r="BA285" s="20" t="s">
        <v>134</v>
      </c>
      <c r="BB285" s="20" t="s">
        <v>135</v>
      </c>
      <c r="BD285" s="23">
        <v>0.90318627450980393</v>
      </c>
      <c r="BE285" s="23">
        <v>0.12541740044603059</v>
      </c>
      <c r="BF285" s="23">
        <v>6.3201613997883914</v>
      </c>
      <c r="BG285" s="21" t="s">
        <v>134</v>
      </c>
      <c r="BH285" s="21" t="s">
        <v>135</v>
      </c>
      <c r="BI285" s="28">
        <v>0.90318627450980393</v>
      </c>
      <c r="BJ285" s="28">
        <v>0.12541740044603059</v>
      </c>
      <c r="BK285" s="28">
        <v>6.3201613997883914</v>
      </c>
      <c r="BM285" s="23">
        <f t="shared" si="35"/>
        <v>0.77776887406377337</v>
      </c>
      <c r="BN285" s="20">
        <f t="shared" si="36"/>
        <v>5.4169751252785874</v>
      </c>
      <c r="BO285" s="20">
        <f t="shared" si="37"/>
        <v>-0.10182646277477039</v>
      </c>
      <c r="BP285" s="20">
        <f t="shared" si="38"/>
        <v>-2.0761079008718069</v>
      </c>
      <c r="BQ285" s="20">
        <f t="shared" si="39"/>
        <v>1.8437447457738796</v>
      </c>
    </row>
    <row r="286" spans="1:69" s="20" customFormat="1" ht="21" customHeight="1" x14ac:dyDescent="0.35">
      <c r="A286" s="33">
        <v>106</v>
      </c>
      <c r="B286" s="33">
        <v>1</v>
      </c>
      <c r="C286" s="20" t="s">
        <v>1450</v>
      </c>
      <c r="D286" s="20" t="str">
        <f t="shared" si="34"/>
        <v>Beydoun et al (2024)</v>
      </c>
      <c r="E286" s="20" t="s">
        <v>794</v>
      </c>
      <c r="F286" s="20" t="s">
        <v>882</v>
      </c>
      <c r="G286" s="20">
        <v>2024</v>
      </c>
      <c r="I286" s="20" t="s">
        <v>1429</v>
      </c>
      <c r="J286" s="20" t="s">
        <v>1429</v>
      </c>
      <c r="K286" s="20" t="s">
        <v>1361</v>
      </c>
      <c r="O286" s="20">
        <v>1</v>
      </c>
      <c r="AI286" s="20" t="s">
        <v>1453</v>
      </c>
      <c r="AJ286" s="20">
        <v>1.26</v>
      </c>
      <c r="AK286" s="20">
        <v>1.17</v>
      </c>
      <c r="AL286" s="20">
        <v>1.36</v>
      </c>
      <c r="AM286" s="26" t="e">
        <f>(#REF!/#REF!)/(#REF!/#REF!)</f>
        <v>#REF!</v>
      </c>
      <c r="AN286" s="26" t="e">
        <f>EXP((LN(AM286))-(1.96*(SQRT((1/#REF!)+(1/#REF!)-(1/#REF!)-(1/(#REF!))))))</f>
        <v>#REF!</v>
      </c>
      <c r="AO286" s="26" t="e">
        <f>EXP((LN(AM286))+(1.96*(SQRT((1/#REF!)+(1/(#REF!)-(1/#REF!)-(1/#REF!))))))</f>
        <v>#REF!</v>
      </c>
      <c r="BA286" s="20" t="s">
        <v>81</v>
      </c>
      <c r="BB286" s="20" t="s">
        <v>82</v>
      </c>
      <c r="BC286" s="20" t="s">
        <v>1453</v>
      </c>
      <c r="BD286" s="20">
        <v>1.26</v>
      </c>
      <c r="BE286" s="20">
        <v>1.17</v>
      </c>
      <c r="BF286" s="20">
        <v>1.36</v>
      </c>
      <c r="BG286" s="21" t="s">
        <v>84</v>
      </c>
      <c r="BH286" s="21" t="s">
        <v>1454</v>
      </c>
      <c r="BI286" s="25">
        <f>(1-0.5^(SQRT(BD286)))/(1-0.5^(SQRT(1/BD286)))</f>
        <v>1.1736235977138967</v>
      </c>
      <c r="BJ286" s="25">
        <f>(1-0.5^(SQRT(BE286)))/(1-0.5^(SQRT(1/BE286)))</f>
        <v>1.1149347112629933</v>
      </c>
      <c r="BK286" s="25">
        <f>(1-0.5^(SQRT(BF286)))/(1-0.5^(SQRT(1/BF286)))</f>
        <v>1.2372616474943978</v>
      </c>
      <c r="BM286" s="23">
        <f t="shared" si="35"/>
        <v>5.8688886450903421E-2</v>
      </c>
      <c r="BN286" s="20">
        <f t="shared" si="36"/>
        <v>6.3638049780501138E-2</v>
      </c>
      <c r="BO286" s="20">
        <f t="shared" si="37"/>
        <v>0.16009605476267005</v>
      </c>
      <c r="BP286" s="20">
        <f t="shared" si="38"/>
        <v>0.10879584827659348</v>
      </c>
      <c r="BQ286" s="20">
        <f t="shared" si="39"/>
        <v>0.21290058882405383</v>
      </c>
    </row>
    <row r="287" spans="1:69" s="20" customFormat="1" ht="21" customHeight="1" x14ac:dyDescent="0.35">
      <c r="A287" s="33">
        <v>111</v>
      </c>
      <c r="B287" s="33">
        <v>25</v>
      </c>
      <c r="C287" s="20" t="s">
        <v>583</v>
      </c>
      <c r="D287" s="20" t="str">
        <f t="shared" si="34"/>
        <v>Fine et al (2023)</v>
      </c>
      <c r="E287" s="20" t="s">
        <v>1251</v>
      </c>
      <c r="F287" s="20" t="s">
        <v>882</v>
      </c>
      <c r="G287" s="20">
        <v>2023</v>
      </c>
      <c r="I287" s="20" t="s">
        <v>1455</v>
      </c>
      <c r="J287" s="20" t="s">
        <v>1429</v>
      </c>
      <c r="K287" s="20" t="s">
        <v>1361</v>
      </c>
      <c r="Q287" s="20">
        <v>1</v>
      </c>
      <c r="AP287" s="20" t="s">
        <v>1253</v>
      </c>
      <c r="AQ287" s="20">
        <v>6.1</v>
      </c>
      <c r="AR287" s="20">
        <v>3.7</v>
      </c>
      <c r="AS287" s="20">
        <v>10.199999999999999</v>
      </c>
      <c r="BA287" s="20" t="s">
        <v>84</v>
      </c>
      <c r="BB287" s="20" t="s">
        <v>82</v>
      </c>
      <c r="BC287" s="20" t="s">
        <v>1253</v>
      </c>
      <c r="BD287" s="20">
        <v>6.1</v>
      </c>
      <c r="BE287" s="20">
        <v>3.7</v>
      </c>
      <c r="BF287" s="20">
        <v>10.199999999999999</v>
      </c>
      <c r="BG287" s="21" t="s">
        <v>84</v>
      </c>
      <c r="BH287" s="21" t="s">
        <v>82</v>
      </c>
      <c r="BI287" s="22">
        <v>6.1</v>
      </c>
      <c r="BJ287" s="22">
        <v>3.7</v>
      </c>
      <c r="BK287" s="22">
        <v>10.199999999999999</v>
      </c>
      <c r="BM287" s="23">
        <f t="shared" si="35"/>
        <v>2.3999999999999995</v>
      </c>
      <c r="BN287" s="20">
        <f t="shared" si="36"/>
        <v>4.0999999999999996</v>
      </c>
      <c r="BO287" s="20">
        <f t="shared" si="37"/>
        <v>1.8082887711792655</v>
      </c>
      <c r="BP287" s="20">
        <f t="shared" si="38"/>
        <v>1.3083328196501789</v>
      </c>
      <c r="BQ287" s="20">
        <f t="shared" si="39"/>
        <v>2.3223877202902252</v>
      </c>
    </row>
    <row r="288" spans="1:69" s="20" customFormat="1" ht="21" customHeight="1" x14ac:dyDescent="0.35">
      <c r="A288" s="33">
        <v>111</v>
      </c>
      <c r="B288" s="33">
        <v>26</v>
      </c>
      <c r="C288" s="20" t="s">
        <v>583</v>
      </c>
      <c r="D288" s="20" t="str">
        <f t="shared" si="34"/>
        <v>Fine et al (2023)</v>
      </c>
      <c r="E288" s="20" t="s">
        <v>1251</v>
      </c>
      <c r="F288" s="20" t="s">
        <v>882</v>
      </c>
      <c r="G288" s="20">
        <v>2023</v>
      </c>
      <c r="I288" s="20" t="s">
        <v>1456</v>
      </c>
      <c r="J288" s="20" t="s">
        <v>1429</v>
      </c>
      <c r="K288" s="20" t="s">
        <v>1361</v>
      </c>
      <c r="Q288" s="20">
        <v>1</v>
      </c>
      <c r="AP288" s="20" t="s">
        <v>1253</v>
      </c>
      <c r="AQ288" s="20">
        <v>4.0999999999999996</v>
      </c>
      <c r="AR288" s="20">
        <v>2.9</v>
      </c>
      <c r="AS288" s="20">
        <v>5.9</v>
      </c>
      <c r="BA288" s="20" t="s">
        <v>84</v>
      </c>
      <c r="BB288" s="20" t="s">
        <v>82</v>
      </c>
      <c r="BC288" s="20" t="s">
        <v>1253</v>
      </c>
      <c r="BD288" s="20">
        <v>4.0999999999999996</v>
      </c>
      <c r="BE288" s="20">
        <v>2.9</v>
      </c>
      <c r="BF288" s="20">
        <v>5.9</v>
      </c>
      <c r="BG288" s="21" t="s">
        <v>84</v>
      </c>
      <c r="BH288" s="21" t="s">
        <v>82</v>
      </c>
      <c r="BI288" s="22">
        <v>4.0999999999999996</v>
      </c>
      <c r="BJ288" s="22">
        <v>2.9</v>
      </c>
      <c r="BK288" s="22">
        <v>5.9</v>
      </c>
      <c r="BM288" s="23">
        <f t="shared" si="35"/>
        <v>1.1999999999999997</v>
      </c>
      <c r="BN288" s="20">
        <f t="shared" si="36"/>
        <v>1.8000000000000007</v>
      </c>
      <c r="BO288" s="20">
        <f t="shared" si="37"/>
        <v>1.410986973710262</v>
      </c>
      <c r="BP288" s="20">
        <f t="shared" si="38"/>
        <v>1.0647107369924282</v>
      </c>
      <c r="BQ288" s="20">
        <f t="shared" si="39"/>
        <v>1.7749523509116738</v>
      </c>
    </row>
    <row r="289" spans="1:69" s="20" customFormat="1" ht="21" customHeight="1" x14ac:dyDescent="0.35">
      <c r="A289" s="33">
        <v>123</v>
      </c>
      <c r="B289" s="33">
        <v>3</v>
      </c>
      <c r="C289" s="20" t="s">
        <v>1392</v>
      </c>
      <c r="D289" s="20" t="str">
        <f t="shared" si="34"/>
        <v>Scott et al (2023)</v>
      </c>
      <c r="E289" s="20" t="s">
        <v>1393</v>
      </c>
      <c r="F289" s="20" t="s">
        <v>882</v>
      </c>
      <c r="G289" s="20">
        <v>2023</v>
      </c>
      <c r="I289" s="20" t="s">
        <v>1429</v>
      </c>
      <c r="J289" s="20" t="s">
        <v>1429</v>
      </c>
      <c r="K289" s="20" t="s">
        <v>1361</v>
      </c>
      <c r="T289" s="20">
        <v>1</v>
      </c>
      <c r="AX289" s="20">
        <v>6.71</v>
      </c>
      <c r="AY289" s="20">
        <v>3.06</v>
      </c>
      <c r="AZ289" s="20">
        <v>10.35</v>
      </c>
      <c r="BA289" s="20" t="s">
        <v>158</v>
      </c>
      <c r="BB289" s="20" t="s">
        <v>82</v>
      </c>
      <c r="BD289" s="20">
        <v>6.71</v>
      </c>
      <c r="BE289" s="20">
        <v>3.06</v>
      </c>
      <c r="BF289" s="20">
        <v>10.35</v>
      </c>
      <c r="BG289" s="21" t="s">
        <v>158</v>
      </c>
      <c r="BH289" s="21"/>
      <c r="BI289" s="22">
        <v>6.71</v>
      </c>
      <c r="BJ289" s="22">
        <v>3.06</v>
      </c>
      <c r="BK289" s="22">
        <v>10.35</v>
      </c>
      <c r="BM289" s="23">
        <f t="shared" si="35"/>
        <v>3.65</v>
      </c>
      <c r="BN289" s="20">
        <f t="shared" si="36"/>
        <v>3.6399999999999997</v>
      </c>
      <c r="BO289" s="20">
        <f t="shared" si="37"/>
        <v>1.9035989509835904</v>
      </c>
      <c r="BP289" s="20">
        <f t="shared" si="38"/>
        <v>1.1184149159642893</v>
      </c>
      <c r="BQ289" s="20">
        <f t="shared" si="39"/>
        <v>2.3369865197113779</v>
      </c>
    </row>
    <row r="290" spans="1:69" s="20" customFormat="1" ht="21" customHeight="1" x14ac:dyDescent="0.35">
      <c r="A290" s="33">
        <v>39</v>
      </c>
      <c r="B290" s="33">
        <v>11</v>
      </c>
      <c r="C290" s="20" t="s">
        <v>378</v>
      </c>
      <c r="D290" s="20" t="str">
        <f t="shared" si="34"/>
        <v>Hwang (2000)</v>
      </c>
      <c r="E290" s="20" t="s">
        <v>379</v>
      </c>
      <c r="F290" s="20" t="s">
        <v>882</v>
      </c>
      <c r="G290" s="20">
        <v>2000</v>
      </c>
      <c r="H290" s="20" t="s">
        <v>912</v>
      </c>
      <c r="I290" s="20" t="s">
        <v>1457</v>
      </c>
      <c r="J290" s="20" t="s">
        <v>1458</v>
      </c>
      <c r="K290" s="20" t="s">
        <v>1361</v>
      </c>
      <c r="S290" s="20">
        <v>1</v>
      </c>
      <c r="AT290" s="20">
        <v>4.5999999999999996</v>
      </c>
      <c r="AU290" s="20">
        <v>0.6</v>
      </c>
      <c r="AV290" s="20">
        <v>35.4</v>
      </c>
      <c r="BA290" s="20" t="s">
        <v>575</v>
      </c>
      <c r="BB290" s="20" t="s">
        <v>82</v>
      </c>
      <c r="BD290" s="20">
        <v>4.5999999999999996</v>
      </c>
      <c r="BE290" s="20">
        <v>0.6</v>
      </c>
      <c r="BF290" s="20">
        <v>35.4</v>
      </c>
      <c r="BG290" s="21" t="s">
        <v>575</v>
      </c>
      <c r="BH290" s="21"/>
      <c r="BI290" s="22">
        <v>4.5999999999999996</v>
      </c>
      <c r="BJ290" s="22">
        <v>0.6</v>
      </c>
      <c r="BK290" s="22">
        <v>35.4</v>
      </c>
      <c r="BM290" s="23">
        <f t="shared" si="35"/>
        <v>3.9999999999999996</v>
      </c>
      <c r="BN290" s="20">
        <f t="shared" si="36"/>
        <v>30.799999999999997</v>
      </c>
      <c r="BO290" s="20">
        <f t="shared" si="37"/>
        <v>1.5260563034950492</v>
      </c>
      <c r="BP290" s="20">
        <f t="shared" si="38"/>
        <v>-0.51082562376599072</v>
      </c>
      <c r="BQ290" s="20">
        <f t="shared" si="39"/>
        <v>3.5667118201397288</v>
      </c>
    </row>
    <row r="291" spans="1:69" s="20" customFormat="1" ht="21" customHeight="1" x14ac:dyDescent="0.35">
      <c r="A291" s="33">
        <v>39</v>
      </c>
      <c r="B291" s="33">
        <v>12</v>
      </c>
      <c r="C291" s="20" t="s">
        <v>378</v>
      </c>
      <c r="D291" s="20" t="str">
        <f t="shared" si="34"/>
        <v>Hwang (2000)</v>
      </c>
      <c r="E291" s="20" t="s">
        <v>379</v>
      </c>
      <c r="F291" s="20" t="s">
        <v>882</v>
      </c>
      <c r="G291" s="20">
        <v>2000</v>
      </c>
      <c r="H291" s="20" t="s">
        <v>912</v>
      </c>
      <c r="I291" s="20" t="s">
        <v>1457</v>
      </c>
      <c r="J291" s="20" t="s">
        <v>1458</v>
      </c>
      <c r="K291" s="20" t="s">
        <v>1361</v>
      </c>
      <c r="S291" s="20">
        <v>1</v>
      </c>
      <c r="AT291" s="20">
        <v>3.1</v>
      </c>
      <c r="AU291" s="20">
        <v>1.1000000000000001</v>
      </c>
      <c r="AV291" s="20">
        <v>8.6</v>
      </c>
      <c r="BA291" s="20" t="s">
        <v>575</v>
      </c>
      <c r="BB291" s="20" t="s">
        <v>82</v>
      </c>
      <c r="BD291" s="20">
        <v>3.1</v>
      </c>
      <c r="BE291" s="20">
        <v>1.1000000000000001</v>
      </c>
      <c r="BF291" s="20">
        <v>8.6</v>
      </c>
      <c r="BG291" s="21" t="s">
        <v>575</v>
      </c>
      <c r="BH291" s="21"/>
      <c r="BI291" s="22">
        <v>3.1</v>
      </c>
      <c r="BJ291" s="22">
        <v>1.1000000000000001</v>
      </c>
      <c r="BK291" s="22">
        <v>8.6</v>
      </c>
      <c r="BM291" s="23">
        <f t="shared" si="35"/>
        <v>2</v>
      </c>
      <c r="BN291" s="20">
        <f t="shared" si="36"/>
        <v>5.5</v>
      </c>
      <c r="BO291" s="20">
        <f t="shared" si="37"/>
        <v>1.1314021114911006</v>
      </c>
      <c r="BP291" s="20">
        <f t="shared" si="38"/>
        <v>9.5310179804324935E-2</v>
      </c>
      <c r="BQ291" s="20">
        <f t="shared" si="39"/>
        <v>2.1517622032594619</v>
      </c>
    </row>
    <row r="292" spans="1:69" s="20" customFormat="1" ht="21" customHeight="1" x14ac:dyDescent="0.35">
      <c r="A292" s="33">
        <v>41</v>
      </c>
      <c r="B292" s="33">
        <v>7</v>
      </c>
      <c r="C292" s="20" t="s">
        <v>914</v>
      </c>
      <c r="D292" s="20" t="str">
        <f t="shared" si="34"/>
        <v>Hwang, S. W. et al (1997)</v>
      </c>
      <c r="E292" s="20" t="s">
        <v>604</v>
      </c>
      <c r="F292" s="20" t="s">
        <v>882</v>
      </c>
      <c r="G292" s="20">
        <v>1997</v>
      </c>
      <c r="H292" s="20" t="s">
        <v>924</v>
      </c>
      <c r="I292" s="20" t="s">
        <v>1459</v>
      </c>
      <c r="J292" s="20" t="s">
        <v>1458</v>
      </c>
      <c r="K292" s="20" t="s">
        <v>1361</v>
      </c>
      <c r="T292" s="20">
        <v>1</v>
      </c>
      <c r="AW292" s="20" t="s">
        <v>528</v>
      </c>
      <c r="AX292" s="20">
        <v>5.3</v>
      </c>
      <c r="AY292" s="20">
        <v>1.1000000000000001</v>
      </c>
      <c r="AZ292" s="20">
        <v>25.1</v>
      </c>
      <c r="BA292" s="20" t="s">
        <v>158</v>
      </c>
      <c r="BB292" s="20" t="s">
        <v>82</v>
      </c>
      <c r="BC292" s="20" t="s">
        <v>528</v>
      </c>
      <c r="BD292" s="20">
        <v>5.3</v>
      </c>
      <c r="BE292" s="20">
        <v>1.1000000000000001</v>
      </c>
      <c r="BF292" s="20">
        <v>25.1</v>
      </c>
      <c r="BG292" s="21" t="s">
        <v>158</v>
      </c>
      <c r="BH292" s="21"/>
      <c r="BI292" s="22">
        <v>5.3</v>
      </c>
      <c r="BJ292" s="22">
        <v>1.1000000000000001</v>
      </c>
      <c r="BK292" s="22">
        <v>25.1</v>
      </c>
      <c r="BM292" s="23">
        <f t="shared" si="35"/>
        <v>4.1999999999999993</v>
      </c>
      <c r="BN292" s="20">
        <f t="shared" si="36"/>
        <v>19.8</v>
      </c>
      <c r="BO292" s="20">
        <f t="shared" si="37"/>
        <v>1.6677068205580761</v>
      </c>
      <c r="BP292" s="20">
        <f t="shared" si="38"/>
        <v>9.5310179804324935E-2</v>
      </c>
      <c r="BQ292" s="20">
        <f t="shared" si="39"/>
        <v>3.2228678461377385</v>
      </c>
    </row>
    <row r="293" spans="1:69" s="20" customFormat="1" ht="21" customHeight="1" x14ac:dyDescent="0.35">
      <c r="A293" s="33">
        <v>41</v>
      </c>
      <c r="B293" s="33">
        <v>8</v>
      </c>
      <c r="C293" s="20" t="s">
        <v>914</v>
      </c>
      <c r="D293" s="20" t="str">
        <f t="shared" si="34"/>
        <v>Hwang, S. W. et al (1997)</v>
      </c>
      <c r="E293" s="20" t="s">
        <v>604</v>
      </c>
      <c r="F293" s="20" t="s">
        <v>882</v>
      </c>
      <c r="G293" s="20">
        <v>1997</v>
      </c>
      <c r="H293" s="20" t="s">
        <v>924</v>
      </c>
      <c r="I293" s="20" t="s">
        <v>1460</v>
      </c>
      <c r="J293" s="20" t="s">
        <v>1458</v>
      </c>
      <c r="K293" s="20" t="s">
        <v>1361</v>
      </c>
      <c r="T293" s="20">
        <v>1</v>
      </c>
      <c r="AW293" s="20" t="s">
        <v>528</v>
      </c>
      <c r="AX293" s="20">
        <v>0.5</v>
      </c>
      <c r="AY293" s="20">
        <v>0.1</v>
      </c>
      <c r="AZ293" s="20">
        <v>6.9</v>
      </c>
      <c r="BA293" s="20" t="s">
        <v>158</v>
      </c>
      <c r="BB293" s="20" t="s">
        <v>82</v>
      </c>
      <c r="BC293" s="20" t="s">
        <v>528</v>
      </c>
      <c r="BD293" s="20">
        <v>0.5</v>
      </c>
      <c r="BE293" s="20">
        <v>0.1</v>
      </c>
      <c r="BF293" s="20">
        <v>6.9</v>
      </c>
      <c r="BG293" s="21" t="s">
        <v>158</v>
      </c>
      <c r="BH293" s="21"/>
      <c r="BI293" s="22">
        <v>0.5</v>
      </c>
      <c r="BJ293" s="22">
        <v>0.1</v>
      </c>
      <c r="BK293" s="22">
        <v>6.9</v>
      </c>
      <c r="BM293" s="23">
        <f t="shared" si="35"/>
        <v>0.4</v>
      </c>
      <c r="BN293" s="20">
        <f t="shared" si="36"/>
        <v>6.4</v>
      </c>
      <c r="BO293" s="20">
        <f t="shared" si="37"/>
        <v>-0.69314718055994529</v>
      </c>
      <c r="BP293" s="20">
        <f t="shared" si="38"/>
        <v>-2.3025850929940455</v>
      </c>
      <c r="BQ293" s="20">
        <f t="shared" si="39"/>
        <v>1.9315214116032138</v>
      </c>
    </row>
    <row r="294" spans="1:69" s="20" customFormat="1" ht="21" customHeight="1" x14ac:dyDescent="0.35">
      <c r="A294" s="33">
        <v>81</v>
      </c>
      <c r="B294" s="33">
        <v>7</v>
      </c>
      <c r="C294" s="20" t="s">
        <v>730</v>
      </c>
      <c r="D294" s="20" t="str">
        <f t="shared" si="34"/>
        <v>Schinka et al (2018)</v>
      </c>
      <c r="E294" s="20" t="s">
        <v>731</v>
      </c>
      <c r="F294" s="20" t="s">
        <v>882</v>
      </c>
      <c r="G294" s="20">
        <v>2018</v>
      </c>
      <c r="H294" s="20" t="s">
        <v>1045</v>
      </c>
      <c r="I294" s="20" t="s">
        <v>1461</v>
      </c>
      <c r="J294" s="20" t="s">
        <v>1458</v>
      </c>
      <c r="K294" s="20" t="s">
        <v>1361</v>
      </c>
      <c r="O294" s="20">
        <v>1</v>
      </c>
      <c r="AI294" s="20" t="s">
        <v>178</v>
      </c>
      <c r="AJ294" s="20">
        <v>3.3</v>
      </c>
      <c r="AK294" s="20">
        <v>2.5</v>
      </c>
      <c r="AL294" s="20">
        <v>4.2</v>
      </c>
      <c r="AM294" s="26"/>
      <c r="AN294" s="26"/>
      <c r="AO294" s="26"/>
      <c r="BA294" s="20" t="s">
        <v>81</v>
      </c>
      <c r="BB294" s="20" t="s">
        <v>82</v>
      </c>
      <c r="BC294" s="20" t="s">
        <v>178</v>
      </c>
      <c r="BD294" s="23">
        <v>3.3</v>
      </c>
      <c r="BE294" s="23">
        <v>2.5</v>
      </c>
      <c r="BF294" s="23">
        <v>4.2</v>
      </c>
      <c r="BG294" s="21" t="s">
        <v>84</v>
      </c>
      <c r="BH294" s="21" t="s">
        <v>1462</v>
      </c>
      <c r="BI294" s="25">
        <f>(1-0.5^(SQRT(BD294)))/(1-0.5^(SQRT(1/BD294)))</f>
        <v>2.2575373567520391</v>
      </c>
      <c r="BJ294" s="25">
        <f>(1-0.5^(SQRT(BE294)))/(1-0.5^(SQRT(1/BE294)))</f>
        <v>1.8758520365733544</v>
      </c>
      <c r="BK294" s="25">
        <f>(1-0.5^(SQRT(BF294)))/(1-0.5^(SQRT(1/BF294)))</f>
        <v>2.6429026636371753</v>
      </c>
      <c r="BM294" s="23">
        <f t="shared" si="35"/>
        <v>0.38168532017868473</v>
      </c>
      <c r="BN294" s="20">
        <f t="shared" si="36"/>
        <v>0.38536530688513615</v>
      </c>
      <c r="BO294" s="20">
        <f t="shared" si="37"/>
        <v>0.81427455401352422</v>
      </c>
      <c r="BP294" s="20">
        <f t="shared" si="38"/>
        <v>0.62906297571088765</v>
      </c>
      <c r="BQ294" s="20">
        <f t="shared" si="39"/>
        <v>0.97187780695956427</v>
      </c>
    </row>
    <row r="295" spans="1:69" s="20" customFormat="1" ht="21" customHeight="1" x14ac:dyDescent="0.35">
      <c r="A295" s="33">
        <v>87</v>
      </c>
      <c r="B295" s="33">
        <v>4</v>
      </c>
      <c r="C295" s="20" t="s">
        <v>1048</v>
      </c>
      <c r="D295" s="20" t="str">
        <f t="shared" si="34"/>
        <v>Slockers et al (2018)</v>
      </c>
      <c r="E295" s="20" t="s">
        <v>1049</v>
      </c>
      <c r="F295" s="20" t="s">
        <v>882</v>
      </c>
      <c r="G295" s="20">
        <v>2018</v>
      </c>
      <c r="H295" s="20" t="s">
        <v>1062</v>
      </c>
      <c r="I295" s="20" t="s">
        <v>1419</v>
      </c>
      <c r="K295" s="20" t="s">
        <v>1361</v>
      </c>
      <c r="T295" s="20">
        <v>1</v>
      </c>
      <c r="AW295" s="20" t="s">
        <v>178</v>
      </c>
      <c r="AX295" s="20">
        <v>14.4</v>
      </c>
      <c r="AY295" s="20">
        <v>10.199999999999999</v>
      </c>
      <c r="AZ295" s="20">
        <v>20.100000000000001</v>
      </c>
      <c r="BA295" s="20" t="s">
        <v>158</v>
      </c>
      <c r="BB295" s="20" t="s">
        <v>82</v>
      </c>
      <c r="BC295" s="20" t="s">
        <v>178</v>
      </c>
      <c r="BD295" s="23">
        <v>14.4</v>
      </c>
      <c r="BE295" s="23">
        <v>10.199999999999999</v>
      </c>
      <c r="BF295" s="23">
        <v>20.100000000000001</v>
      </c>
      <c r="BG295" s="21" t="s">
        <v>158</v>
      </c>
      <c r="BH295" s="21"/>
      <c r="BI295" s="22">
        <v>14.4</v>
      </c>
      <c r="BJ295" s="22">
        <v>10.199999999999999</v>
      </c>
      <c r="BK295" s="22">
        <v>20.100000000000001</v>
      </c>
      <c r="BM295" s="23">
        <f t="shared" si="35"/>
        <v>4.2000000000000011</v>
      </c>
      <c r="BN295" s="20">
        <f t="shared" si="36"/>
        <v>5.7000000000000011</v>
      </c>
      <c r="BO295" s="20">
        <f t="shared" si="37"/>
        <v>2.6672282065819548</v>
      </c>
      <c r="BP295" s="20">
        <f t="shared" si="38"/>
        <v>2.3223877202902252</v>
      </c>
      <c r="BQ295" s="20">
        <f t="shared" si="39"/>
        <v>3.0007198150650303</v>
      </c>
    </row>
    <row r="296" spans="1:69" s="20" customFormat="1" ht="21" customHeight="1" x14ac:dyDescent="0.35">
      <c r="A296" s="33">
        <v>77</v>
      </c>
      <c r="B296" s="33">
        <v>13</v>
      </c>
      <c r="C296" s="20" t="s">
        <v>712</v>
      </c>
      <c r="D296" s="20" t="str">
        <f t="shared" si="34"/>
        <v>Roncarati et al (2018)</v>
      </c>
      <c r="E296" s="20" t="s">
        <v>713</v>
      </c>
      <c r="F296" s="20" t="s">
        <v>882</v>
      </c>
      <c r="G296" s="20">
        <v>2018</v>
      </c>
      <c r="H296" s="20" t="s">
        <v>951</v>
      </c>
      <c r="I296" s="20" t="s">
        <v>1384</v>
      </c>
      <c r="K296" s="20" t="s">
        <v>1361</v>
      </c>
      <c r="T296" s="20">
        <v>1</v>
      </c>
      <c r="AW296" s="20" t="s">
        <v>159</v>
      </c>
      <c r="AX296" s="20">
        <v>7.1</v>
      </c>
      <c r="AY296" s="20">
        <v>4.4000000000000004</v>
      </c>
      <c r="AZ296" s="20">
        <v>11</v>
      </c>
      <c r="BA296" s="20" t="s">
        <v>158</v>
      </c>
      <c r="BB296" s="20" t="s">
        <v>82</v>
      </c>
      <c r="BC296" s="20" t="s">
        <v>159</v>
      </c>
      <c r="BD296" s="23">
        <v>7.1</v>
      </c>
      <c r="BE296" s="23">
        <v>4.4000000000000004</v>
      </c>
      <c r="BF296" s="23">
        <v>11</v>
      </c>
      <c r="BG296" s="21" t="s">
        <v>158</v>
      </c>
      <c r="BH296" s="21"/>
      <c r="BI296" s="22">
        <v>7.1</v>
      </c>
      <c r="BJ296" s="22">
        <v>4.4000000000000004</v>
      </c>
      <c r="BK296" s="22">
        <v>11</v>
      </c>
      <c r="BM296" s="23">
        <f t="shared" si="35"/>
        <v>2.6999999999999993</v>
      </c>
      <c r="BN296" s="20">
        <f t="shared" si="36"/>
        <v>3.9000000000000004</v>
      </c>
      <c r="BO296" s="20">
        <f t="shared" si="37"/>
        <v>1.9600947840472698</v>
      </c>
      <c r="BP296" s="20">
        <f t="shared" si="38"/>
        <v>1.4816045409242156</v>
      </c>
      <c r="BQ296" s="20">
        <f t="shared" si="39"/>
        <v>2.3978952727983707</v>
      </c>
    </row>
    <row r="297" spans="1:69" s="20" customFormat="1" ht="21" customHeight="1" x14ac:dyDescent="0.35">
      <c r="A297" s="33">
        <v>77</v>
      </c>
      <c r="B297" s="33">
        <v>14</v>
      </c>
      <c r="C297" s="20" t="s">
        <v>712</v>
      </c>
      <c r="D297" s="20" t="str">
        <f t="shared" si="34"/>
        <v>Roncarati et al (2018)</v>
      </c>
      <c r="E297" s="20" t="s">
        <v>713</v>
      </c>
      <c r="F297" s="20" t="s">
        <v>882</v>
      </c>
      <c r="G297" s="20">
        <v>2018</v>
      </c>
      <c r="H297" s="20" t="s">
        <v>951</v>
      </c>
      <c r="I297" s="20" t="s">
        <v>1384</v>
      </c>
      <c r="K297" s="20" t="s">
        <v>1361</v>
      </c>
      <c r="T297" s="20">
        <v>1</v>
      </c>
      <c r="AW297" s="20" t="s">
        <v>159</v>
      </c>
      <c r="AX297" s="20">
        <v>33.299999999999997</v>
      </c>
      <c r="AY297" s="20">
        <v>20.7</v>
      </c>
      <c r="AZ297" s="20">
        <v>51.1</v>
      </c>
      <c r="BA297" s="20" t="s">
        <v>158</v>
      </c>
      <c r="BB297" s="20" t="s">
        <v>82</v>
      </c>
      <c r="BC297" s="20" t="s">
        <v>159</v>
      </c>
      <c r="BD297" s="23">
        <v>33.299999999999997</v>
      </c>
      <c r="BE297" s="23">
        <v>20.7</v>
      </c>
      <c r="BF297" s="23">
        <v>51.1</v>
      </c>
      <c r="BG297" s="21" t="s">
        <v>158</v>
      </c>
      <c r="BH297" s="21"/>
      <c r="BI297" s="22">
        <v>33.299999999999997</v>
      </c>
      <c r="BJ297" s="22">
        <v>20.7</v>
      </c>
      <c r="BK297" s="22">
        <v>51.1</v>
      </c>
      <c r="BM297" s="23">
        <f t="shared" si="35"/>
        <v>12.599999999999998</v>
      </c>
      <c r="BN297" s="20">
        <f t="shared" si="36"/>
        <v>17.800000000000004</v>
      </c>
      <c r="BO297" s="20">
        <f t="shared" si="37"/>
        <v>3.505557396986398</v>
      </c>
      <c r="BP297" s="20">
        <f t="shared" si="38"/>
        <v>3.0301337002713233</v>
      </c>
      <c r="BQ297" s="20">
        <f t="shared" si="39"/>
        <v>3.9337844972096589</v>
      </c>
    </row>
    <row r="298" spans="1:69" s="20" customFormat="1" ht="21" customHeight="1" x14ac:dyDescent="0.35">
      <c r="A298" s="33">
        <v>87</v>
      </c>
      <c r="B298" s="33">
        <v>6</v>
      </c>
      <c r="C298" s="20" t="s">
        <v>1048</v>
      </c>
      <c r="D298" s="20" t="str">
        <f t="shared" si="34"/>
        <v>Slockers et al (2018)</v>
      </c>
      <c r="E298" s="20" t="s">
        <v>1049</v>
      </c>
      <c r="F298" s="20" t="s">
        <v>882</v>
      </c>
      <c r="G298" s="20">
        <v>2018</v>
      </c>
      <c r="H298" s="20" t="s">
        <v>1062</v>
      </c>
      <c r="I298" s="20" t="s">
        <v>1388</v>
      </c>
      <c r="K298" s="20" t="s">
        <v>1361</v>
      </c>
      <c r="T298" s="20">
        <v>1</v>
      </c>
      <c r="AW298" s="20" t="s">
        <v>178</v>
      </c>
      <c r="AX298" s="20">
        <v>14.8</v>
      </c>
      <c r="AY298" s="20">
        <v>11.5</v>
      </c>
      <c r="AZ298" s="20">
        <v>18.7</v>
      </c>
      <c r="BA298" s="20" t="s">
        <v>158</v>
      </c>
      <c r="BB298" s="20" t="s">
        <v>82</v>
      </c>
      <c r="BC298" s="20" t="s">
        <v>178</v>
      </c>
      <c r="BD298" s="23">
        <v>14.8</v>
      </c>
      <c r="BE298" s="23">
        <v>11.5</v>
      </c>
      <c r="BF298" s="23">
        <v>18.7</v>
      </c>
      <c r="BG298" s="21" t="s">
        <v>158</v>
      </c>
      <c r="BH298" s="21"/>
      <c r="BI298" s="22">
        <v>14.8</v>
      </c>
      <c r="BJ298" s="22">
        <v>11.5</v>
      </c>
      <c r="BK298" s="22">
        <v>18.7</v>
      </c>
      <c r="BM298" s="23">
        <f t="shared" si="35"/>
        <v>3.3000000000000007</v>
      </c>
      <c r="BN298" s="20">
        <f t="shared" si="36"/>
        <v>3.8999999999999986</v>
      </c>
      <c r="BO298" s="20">
        <f t="shared" si="37"/>
        <v>2.6946271807700692</v>
      </c>
      <c r="BP298" s="20">
        <f t="shared" si="38"/>
        <v>2.4423470353692043</v>
      </c>
      <c r="BQ298" s="20">
        <f t="shared" si="39"/>
        <v>2.9285235238605409</v>
      </c>
    </row>
    <row r="299" spans="1:69" s="20" customFormat="1" ht="21" customHeight="1" x14ac:dyDescent="0.35">
      <c r="A299" s="33">
        <v>89</v>
      </c>
      <c r="B299" s="33">
        <v>4</v>
      </c>
      <c r="C299" s="20" t="s">
        <v>1244</v>
      </c>
      <c r="D299" s="20" t="str">
        <f t="shared" si="34"/>
        <v>Stenius-Ayoade (2017)</v>
      </c>
      <c r="E299" s="20" t="s">
        <v>182</v>
      </c>
      <c r="F299" s="20" t="s">
        <v>882</v>
      </c>
      <c r="G299" s="20">
        <v>2017</v>
      </c>
      <c r="H299" s="20" t="s">
        <v>1248</v>
      </c>
      <c r="I299" s="20" t="s">
        <v>1389</v>
      </c>
      <c r="K299" s="20" t="s">
        <v>1361</v>
      </c>
      <c r="O299" s="20">
        <v>1</v>
      </c>
      <c r="AI299" s="31" t="s">
        <v>1249</v>
      </c>
      <c r="AJ299" s="20">
        <v>6.79</v>
      </c>
      <c r="AK299" s="20">
        <v>3.81</v>
      </c>
      <c r="AL299" s="20">
        <v>12.09</v>
      </c>
      <c r="BA299" s="20" t="s">
        <v>81</v>
      </c>
      <c r="BB299" s="20" t="s">
        <v>82</v>
      </c>
      <c r="BC299" s="31" t="s">
        <v>1249</v>
      </c>
      <c r="BD299" s="23">
        <v>6.79</v>
      </c>
      <c r="BE299" s="23">
        <v>3.81</v>
      </c>
      <c r="BF299" s="23">
        <v>12.09</v>
      </c>
      <c r="BG299" s="21" t="s">
        <v>84</v>
      </c>
      <c r="BH299" s="21" t="s">
        <v>1390</v>
      </c>
      <c r="BI299" s="25">
        <f t="shared" ref="BI299:BK300" si="41">(1-0.5^(SQRT(BD299)))/(1-0.5^(SQRT(1/BD299)))</f>
        <v>3.5780994600535658</v>
      </c>
      <c r="BJ299" s="25">
        <f t="shared" si="41"/>
        <v>2.4808268011372503</v>
      </c>
      <c r="BK299" s="25">
        <f t="shared" si="41"/>
        <v>5.0360656961487926</v>
      </c>
      <c r="BM299" s="23">
        <f t="shared" si="35"/>
        <v>1.0972726589163155</v>
      </c>
      <c r="BN299" s="20">
        <f t="shared" si="36"/>
        <v>1.4579662360952268</v>
      </c>
      <c r="BO299" s="20">
        <f t="shared" si="37"/>
        <v>1.27483178236747</v>
      </c>
      <c r="BP299" s="20">
        <f t="shared" si="38"/>
        <v>0.90859189217095127</v>
      </c>
      <c r="BQ299" s="20">
        <f t="shared" si="39"/>
        <v>1.6166251614005842</v>
      </c>
    </row>
    <row r="300" spans="1:69" s="20" customFormat="1" ht="21" customHeight="1" x14ac:dyDescent="0.35">
      <c r="A300" s="33">
        <v>81</v>
      </c>
      <c r="B300" s="33">
        <v>5</v>
      </c>
      <c r="C300" s="20" t="s">
        <v>730</v>
      </c>
      <c r="D300" s="20" t="str">
        <f t="shared" ref="D300:D305" si="42">CONCATENATE(C300," ","(",G300,")")</f>
        <v>Schinka et al (2018)</v>
      </c>
      <c r="E300" s="20" t="s">
        <v>731</v>
      </c>
      <c r="F300" s="20" t="s">
        <v>882</v>
      </c>
      <c r="G300" s="20">
        <v>2018</v>
      </c>
      <c r="H300" s="20" t="s">
        <v>1045</v>
      </c>
      <c r="I300" s="20" t="s">
        <v>1385</v>
      </c>
      <c r="K300" s="20" t="s">
        <v>1361</v>
      </c>
      <c r="O300" s="20">
        <v>1</v>
      </c>
      <c r="AI300" s="20" t="s">
        <v>178</v>
      </c>
      <c r="AJ300" s="20">
        <v>5.2</v>
      </c>
      <c r="AK300" s="20">
        <v>4.7</v>
      </c>
      <c r="AL300" s="20">
        <v>5.8</v>
      </c>
      <c r="AM300" s="26"/>
      <c r="AN300" s="26"/>
      <c r="AO300" s="26"/>
      <c r="BA300" s="20" t="s">
        <v>81</v>
      </c>
      <c r="BB300" s="20" t="s">
        <v>82</v>
      </c>
      <c r="BC300" s="20" t="s">
        <v>178</v>
      </c>
      <c r="BD300" s="23">
        <v>5.2</v>
      </c>
      <c r="BE300" s="23">
        <v>4.7</v>
      </c>
      <c r="BF300" s="23">
        <v>5.8</v>
      </c>
      <c r="BG300" s="21" t="s">
        <v>84</v>
      </c>
      <c r="BH300" s="21" t="s">
        <v>1386</v>
      </c>
      <c r="BI300" s="25">
        <f t="shared" si="41"/>
        <v>3.0298041346091069</v>
      </c>
      <c r="BJ300" s="25">
        <f t="shared" si="41"/>
        <v>2.8411096651958112</v>
      </c>
      <c r="BK300" s="25">
        <f t="shared" si="41"/>
        <v>3.2452177227141683</v>
      </c>
      <c r="BM300" s="23">
        <f t="shared" ref="BM300:BM305" si="43">BI300-BJ300</f>
        <v>0.18869446941329571</v>
      </c>
      <c r="BN300" s="20">
        <f t="shared" ref="BN300:BN305" si="44">BK300-BI300</f>
        <v>0.21541358810506139</v>
      </c>
      <c r="BO300" s="20">
        <f t="shared" ref="BO300:BO305" si="45">LN(BI300)</f>
        <v>1.1084979753886919</v>
      </c>
      <c r="BP300" s="20">
        <f t="shared" ref="BP300:BP305" si="46">LN(BJ300)</f>
        <v>1.044194703040751</v>
      </c>
      <c r="BQ300" s="20">
        <f t="shared" ref="BQ300:BQ305" si="47">LN(BK300)</f>
        <v>1.1771824427324666</v>
      </c>
    </row>
    <row r="301" spans="1:69" s="20" customFormat="1" ht="21" customHeight="1" x14ac:dyDescent="0.35">
      <c r="A301" s="33">
        <v>100</v>
      </c>
      <c r="B301" s="33">
        <v>5</v>
      </c>
      <c r="C301" s="20" t="s">
        <v>112</v>
      </c>
      <c r="D301" s="20" t="str">
        <f t="shared" si="42"/>
        <v>Zagozdzon (2016)</v>
      </c>
      <c r="E301" s="20" t="s">
        <v>114</v>
      </c>
      <c r="F301" s="20" t="s">
        <v>882</v>
      </c>
      <c r="G301" s="20">
        <v>2016</v>
      </c>
      <c r="H301" s="20" t="s">
        <v>1069</v>
      </c>
      <c r="I301" s="20" t="s">
        <v>1361</v>
      </c>
      <c r="K301" s="20" t="s">
        <v>1361</v>
      </c>
      <c r="P301" s="20">
        <v>1</v>
      </c>
      <c r="AM301" s="26" t="e">
        <f>(#REF!/#REF!)/(#REF!/#REF!)</f>
        <v>#REF!</v>
      </c>
      <c r="AN301" s="26" t="e">
        <f>EXP((LN(AM301))-(1.96*(SQRT((1/#REF!)+(1/#REF!)-(1/#REF!)-(1/(#REF!))))))</f>
        <v>#REF!</v>
      </c>
      <c r="AO301" s="26" t="e">
        <f>EXP((LN(AM301))+(1.96*(SQRT((1/#REF!)+(1/(#REF!)-(1/#REF!)-(1/#REF!))))))</f>
        <v>#REF!</v>
      </c>
      <c r="BA301" s="20" t="s">
        <v>134</v>
      </c>
      <c r="BB301" s="20" t="s">
        <v>135</v>
      </c>
      <c r="BD301" s="23">
        <v>1.0685584092792046</v>
      </c>
      <c r="BE301" s="23">
        <v>0.39835006301308162</v>
      </c>
      <c r="BF301" s="23">
        <v>2.827645185638457</v>
      </c>
      <c r="BG301" s="21" t="s">
        <v>134</v>
      </c>
      <c r="BH301" s="21" t="s">
        <v>135</v>
      </c>
      <c r="BI301" s="28">
        <v>1.0685584092792046</v>
      </c>
      <c r="BJ301" s="28">
        <v>0.39835006301308162</v>
      </c>
      <c r="BK301" s="28">
        <v>2.827645185638457</v>
      </c>
      <c r="BM301" s="23">
        <f t="shared" si="43"/>
        <v>0.67020834626612302</v>
      </c>
      <c r="BN301" s="20">
        <f t="shared" si="44"/>
        <v>1.7590867763592524</v>
      </c>
      <c r="BO301" s="20">
        <f t="shared" si="45"/>
        <v>6.6310459027227792E-2</v>
      </c>
      <c r="BP301" s="20">
        <f t="shared" si="46"/>
        <v>-0.92042410497055638</v>
      </c>
      <c r="BQ301" s="20">
        <f t="shared" si="47"/>
        <v>1.0394442753957989</v>
      </c>
    </row>
    <row r="302" spans="1:69" s="20" customFormat="1" ht="21" customHeight="1" x14ac:dyDescent="0.35">
      <c r="A302" s="33">
        <v>111</v>
      </c>
      <c r="B302" s="33">
        <v>24</v>
      </c>
      <c r="C302" s="20" t="s">
        <v>583</v>
      </c>
      <c r="D302" s="20" t="str">
        <f t="shared" si="42"/>
        <v>Fine et al (2023)</v>
      </c>
      <c r="E302" s="20" t="s">
        <v>1251</v>
      </c>
      <c r="F302" s="20" t="s">
        <v>882</v>
      </c>
      <c r="G302" s="20">
        <v>2023</v>
      </c>
      <c r="I302" s="20" t="s">
        <v>1391</v>
      </c>
      <c r="K302" s="20" t="s">
        <v>1361</v>
      </c>
      <c r="Q302" s="20">
        <v>1</v>
      </c>
      <c r="AP302" s="20" t="s">
        <v>1253</v>
      </c>
      <c r="AQ302" s="20">
        <v>1.2</v>
      </c>
      <c r="AR302" s="20">
        <v>0.6</v>
      </c>
      <c r="AS302" s="20">
        <v>2.5</v>
      </c>
      <c r="BA302" s="20" t="s">
        <v>84</v>
      </c>
      <c r="BB302" s="20" t="s">
        <v>82</v>
      </c>
      <c r="BC302" s="20" t="s">
        <v>1253</v>
      </c>
      <c r="BD302" s="20">
        <v>1.2</v>
      </c>
      <c r="BE302" s="20">
        <v>0.6</v>
      </c>
      <c r="BF302" s="20">
        <v>2.5</v>
      </c>
      <c r="BG302" s="21" t="s">
        <v>84</v>
      </c>
      <c r="BH302" s="21" t="s">
        <v>82</v>
      </c>
      <c r="BI302" s="22">
        <v>1.2</v>
      </c>
      <c r="BJ302" s="22">
        <v>0.6</v>
      </c>
      <c r="BK302" s="22">
        <v>2.5</v>
      </c>
      <c r="BM302" s="23">
        <f t="shared" si="43"/>
        <v>0.6</v>
      </c>
      <c r="BN302" s="20">
        <f t="shared" si="44"/>
        <v>1.3</v>
      </c>
      <c r="BO302" s="20">
        <f t="shared" si="45"/>
        <v>0.18232155679395459</v>
      </c>
      <c r="BP302" s="20">
        <f t="shared" si="46"/>
        <v>-0.51082562376599072</v>
      </c>
      <c r="BQ302" s="20">
        <f t="shared" si="47"/>
        <v>0.91629073187415511</v>
      </c>
    </row>
    <row r="303" spans="1:69" s="20" customFormat="1" ht="21" customHeight="1" x14ac:dyDescent="0.35">
      <c r="A303" s="33">
        <v>40</v>
      </c>
      <c r="B303" s="33">
        <v>19</v>
      </c>
      <c r="C303" s="20" t="s">
        <v>914</v>
      </c>
      <c r="D303" s="20" t="str">
        <f t="shared" si="42"/>
        <v>Hwang, S. W. et al (2009)</v>
      </c>
      <c r="E303" s="20" t="s">
        <v>389</v>
      </c>
      <c r="F303" s="20" t="s">
        <v>882</v>
      </c>
      <c r="G303" s="20">
        <v>2009</v>
      </c>
      <c r="H303" s="20" t="s">
        <v>1027</v>
      </c>
      <c r="I303" s="20" t="s">
        <v>1463</v>
      </c>
      <c r="K303" s="20" t="s">
        <v>1361</v>
      </c>
      <c r="T303" s="20">
        <v>1</v>
      </c>
      <c r="AK303" s="27"/>
      <c r="AW303" s="20" t="s">
        <v>159</v>
      </c>
      <c r="AX303" s="20">
        <v>3.68</v>
      </c>
      <c r="AY303" s="20">
        <v>2.74</v>
      </c>
      <c r="AZ303" s="20">
        <v>4.95</v>
      </c>
      <c r="BA303" s="20" t="s">
        <v>158</v>
      </c>
      <c r="BB303" s="20" t="s">
        <v>82</v>
      </c>
      <c r="BC303" s="20" t="s">
        <v>159</v>
      </c>
      <c r="BD303" s="20">
        <v>3.68</v>
      </c>
      <c r="BE303" s="20">
        <v>2.74</v>
      </c>
      <c r="BF303" s="20">
        <v>4.95</v>
      </c>
      <c r="BG303" s="21" t="s">
        <v>158</v>
      </c>
      <c r="BH303" s="21"/>
      <c r="BI303" s="22">
        <v>3.68</v>
      </c>
      <c r="BJ303" s="22">
        <v>2.74</v>
      </c>
      <c r="BK303" s="22">
        <v>4.95</v>
      </c>
      <c r="BM303" s="23">
        <f t="shared" si="43"/>
        <v>0.94</v>
      </c>
      <c r="BN303" s="20">
        <f t="shared" si="44"/>
        <v>1.27</v>
      </c>
      <c r="BO303" s="20">
        <f t="shared" si="45"/>
        <v>1.3029127521808397</v>
      </c>
      <c r="BP303" s="20">
        <f t="shared" si="46"/>
        <v>1.0079579203999789</v>
      </c>
      <c r="BQ303" s="20">
        <f t="shared" si="47"/>
        <v>1.5993875765805989</v>
      </c>
    </row>
    <row r="304" spans="1:69" s="20" customFormat="1" ht="21" customHeight="1" x14ac:dyDescent="0.35">
      <c r="A304" s="33">
        <v>40</v>
      </c>
      <c r="B304" s="33">
        <v>20</v>
      </c>
      <c r="C304" s="20" t="s">
        <v>914</v>
      </c>
      <c r="D304" s="20" t="str">
        <f t="shared" si="42"/>
        <v>Hwang, S. W. et al (2009)</v>
      </c>
      <c r="E304" s="20" t="s">
        <v>389</v>
      </c>
      <c r="F304" s="20" t="s">
        <v>882</v>
      </c>
      <c r="G304" s="20">
        <v>2009</v>
      </c>
      <c r="H304" s="20" t="s">
        <v>1027</v>
      </c>
      <c r="I304" s="20" t="s">
        <v>1464</v>
      </c>
      <c r="K304" s="20" t="s">
        <v>1361</v>
      </c>
      <c r="T304" s="20">
        <v>1</v>
      </c>
      <c r="AK304" s="27"/>
      <c r="AW304" s="20" t="s">
        <v>159</v>
      </c>
      <c r="AX304" s="20">
        <v>3.34</v>
      </c>
      <c r="AY304" s="20">
        <v>2.92</v>
      </c>
      <c r="AZ304" s="20">
        <v>3.81</v>
      </c>
      <c r="BA304" s="20" t="s">
        <v>158</v>
      </c>
      <c r="BB304" s="20" t="s">
        <v>82</v>
      </c>
      <c r="BC304" s="20" t="s">
        <v>159</v>
      </c>
      <c r="BD304" s="20">
        <v>3.34</v>
      </c>
      <c r="BE304" s="20">
        <v>2.92</v>
      </c>
      <c r="BF304" s="20">
        <v>3.81</v>
      </c>
      <c r="BG304" s="21" t="s">
        <v>158</v>
      </c>
      <c r="BH304" s="21"/>
      <c r="BI304" s="22">
        <v>3.34</v>
      </c>
      <c r="BJ304" s="22">
        <v>2.92</v>
      </c>
      <c r="BK304" s="22">
        <v>3.81</v>
      </c>
      <c r="BM304" s="23">
        <f t="shared" si="43"/>
        <v>0.41999999999999993</v>
      </c>
      <c r="BN304" s="20">
        <f t="shared" si="44"/>
        <v>0.4700000000000002</v>
      </c>
      <c r="BO304" s="20">
        <f t="shared" si="45"/>
        <v>1.205970806988609</v>
      </c>
      <c r="BP304" s="20">
        <f t="shared" si="46"/>
        <v>1.0715836162801904</v>
      </c>
      <c r="BQ304" s="20">
        <f t="shared" si="47"/>
        <v>1.3376291891386096</v>
      </c>
    </row>
    <row r="305" spans="1:69" s="20" customFormat="1" ht="21" customHeight="1" x14ac:dyDescent="0.35">
      <c r="A305" s="33">
        <v>73</v>
      </c>
      <c r="B305" s="33">
        <v>3</v>
      </c>
      <c r="C305" s="20" t="s">
        <v>483</v>
      </c>
      <c r="D305" s="20" t="str">
        <f t="shared" si="42"/>
        <v>Ranzani et al (2020)</v>
      </c>
      <c r="E305" s="20" t="s">
        <v>484</v>
      </c>
      <c r="F305" s="20" t="s">
        <v>882</v>
      </c>
      <c r="G305" s="20">
        <v>2020</v>
      </c>
      <c r="H305" s="20" t="s">
        <v>1036</v>
      </c>
      <c r="I305" s="20" t="s">
        <v>1465</v>
      </c>
      <c r="K305" s="20" t="s">
        <v>1361</v>
      </c>
      <c r="O305" s="20">
        <v>1</v>
      </c>
      <c r="AI305" s="30" t="s">
        <v>1038</v>
      </c>
      <c r="AJ305" s="27">
        <v>0.63</v>
      </c>
      <c r="AK305" s="20" t="s">
        <v>1466</v>
      </c>
      <c r="AL305" s="20">
        <v>1.72</v>
      </c>
      <c r="BA305" s="20" t="s">
        <v>81</v>
      </c>
      <c r="BB305" s="20" t="s">
        <v>82</v>
      </c>
      <c r="BC305" s="31" t="s">
        <v>1038</v>
      </c>
      <c r="BD305" s="29">
        <v>0.63</v>
      </c>
      <c r="BE305" s="23">
        <v>0.23</v>
      </c>
      <c r="BF305" s="23">
        <v>1.72</v>
      </c>
      <c r="BG305" s="21" t="s">
        <v>84</v>
      </c>
      <c r="BH305" s="21" t="s">
        <v>1467</v>
      </c>
      <c r="BI305" s="25">
        <f>(1-0.5^(SQRT(BD305)))/(1-0.5^(SQRT(1/BD305)))</f>
        <v>0.72653089852352293</v>
      </c>
      <c r="BJ305" s="25">
        <f>(1-0.5^(SQRT(BE305)))/(1-0.5^(SQRT(1/BE305)))</f>
        <v>0.3700183715703832</v>
      </c>
      <c r="BK305" s="25">
        <f>(1-0.5^(SQRT(BF305)))/(1-0.5^(SQRT(1/BF305)))</f>
        <v>1.4544730579447851</v>
      </c>
      <c r="BM305" s="23">
        <f t="shared" si="43"/>
        <v>0.35651252695313973</v>
      </c>
      <c r="BN305" s="20">
        <f t="shared" si="44"/>
        <v>0.72794215942126217</v>
      </c>
      <c r="BO305" s="20">
        <f t="shared" si="45"/>
        <v>-0.31947426621753344</v>
      </c>
      <c r="BP305" s="20">
        <f t="shared" si="46"/>
        <v>-0.9942026216836034</v>
      </c>
      <c r="BQ305" s="20">
        <f t="shared" si="47"/>
        <v>0.37464367553975036</v>
      </c>
    </row>
    <row r="306" spans="1:69" s="20" customFormat="1" ht="21" customHeight="1" x14ac:dyDescent="0.35">
      <c r="A306" s="9">
        <v>7</v>
      </c>
      <c r="B306" s="9">
        <v>5</v>
      </c>
      <c r="C306" s="9" t="s">
        <v>522</v>
      </c>
      <c r="D306" s="9" t="s">
        <v>1657</v>
      </c>
      <c r="E306" s="9" t="s">
        <v>523</v>
      </c>
      <c r="F306" s="9" t="s">
        <v>882</v>
      </c>
      <c r="G306" s="9">
        <v>2013</v>
      </c>
      <c r="H306" s="9" t="s">
        <v>895</v>
      </c>
      <c r="I306" s="9" t="s">
        <v>1208</v>
      </c>
      <c r="J306" s="9" t="s">
        <v>1209</v>
      </c>
      <c r="K306" s="9" t="s">
        <v>1209</v>
      </c>
      <c r="L306" s="9"/>
      <c r="M306" s="9"/>
      <c r="N306" s="9"/>
      <c r="O306" s="9"/>
      <c r="P306" s="9"/>
      <c r="Q306" s="9"/>
      <c r="R306" s="9"/>
      <c r="S306" s="9"/>
      <c r="T306" s="9">
        <v>1</v>
      </c>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t="s">
        <v>528</v>
      </c>
      <c r="AX306" s="9">
        <v>1.1000000000000001</v>
      </c>
      <c r="AY306" s="9">
        <v>0.4</v>
      </c>
      <c r="AZ306" s="9">
        <v>3.2</v>
      </c>
      <c r="BA306" s="9" t="s">
        <v>158</v>
      </c>
      <c r="BB306" s="9" t="s">
        <v>82</v>
      </c>
      <c r="BC306" s="9" t="s">
        <v>528</v>
      </c>
      <c r="BD306" s="9">
        <v>1.1000000000000001</v>
      </c>
      <c r="BE306" s="9">
        <v>0.4</v>
      </c>
      <c r="BF306" s="9">
        <v>3.2</v>
      </c>
      <c r="BG306" s="35" t="s">
        <v>158</v>
      </c>
      <c r="BH306" s="35"/>
      <c r="BI306" s="36">
        <v>1.1000000000000001</v>
      </c>
      <c r="BJ306" s="36">
        <v>0.4</v>
      </c>
      <c r="BK306" s="36">
        <v>3.2</v>
      </c>
      <c r="BL306" s="9"/>
      <c r="BM306" s="9">
        <v>0.70000000000000007</v>
      </c>
      <c r="BN306" s="9">
        <v>2.1</v>
      </c>
      <c r="BO306" s="9">
        <v>9.5310179804324935E-2</v>
      </c>
      <c r="BP306" s="9">
        <v>-0.916290731874155</v>
      </c>
      <c r="BQ306" s="9">
        <v>1.1631508098056809</v>
      </c>
    </row>
    <row r="307" spans="1:69" s="20" customFormat="1" ht="21" customHeight="1" x14ac:dyDescent="0.35">
      <c r="A307" s="9">
        <v>7</v>
      </c>
      <c r="B307" s="9">
        <v>6</v>
      </c>
      <c r="C307" s="9" t="s">
        <v>522</v>
      </c>
      <c r="D307" s="9" t="s">
        <v>1657</v>
      </c>
      <c r="E307" s="9" t="s">
        <v>523</v>
      </c>
      <c r="F307" s="9" t="s">
        <v>882</v>
      </c>
      <c r="G307" s="9">
        <v>2013</v>
      </c>
      <c r="H307" s="9" t="s">
        <v>895</v>
      </c>
      <c r="I307" s="9" t="s">
        <v>1210</v>
      </c>
      <c r="J307" s="9" t="s">
        <v>1209</v>
      </c>
      <c r="K307" s="9" t="s">
        <v>1209</v>
      </c>
      <c r="L307" s="9"/>
      <c r="M307" s="9"/>
      <c r="N307" s="9"/>
      <c r="O307" s="9"/>
      <c r="P307" s="9"/>
      <c r="Q307" s="9"/>
      <c r="R307" s="9"/>
      <c r="S307" s="9"/>
      <c r="T307" s="9">
        <v>1</v>
      </c>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t="s">
        <v>528</v>
      </c>
      <c r="AX307" s="9">
        <v>3</v>
      </c>
      <c r="AY307" s="9">
        <v>1.5</v>
      </c>
      <c r="AZ307" s="9">
        <v>6.1</v>
      </c>
      <c r="BA307" s="9" t="s">
        <v>158</v>
      </c>
      <c r="BB307" s="9" t="s">
        <v>82</v>
      </c>
      <c r="BC307" s="9" t="s">
        <v>528</v>
      </c>
      <c r="BD307" s="9">
        <v>3</v>
      </c>
      <c r="BE307" s="9">
        <v>1.5</v>
      </c>
      <c r="BF307" s="9">
        <v>6.1</v>
      </c>
      <c r="BG307" s="35" t="s">
        <v>158</v>
      </c>
      <c r="BH307" s="35"/>
      <c r="BI307" s="36">
        <v>3</v>
      </c>
      <c r="BJ307" s="36">
        <v>1.5</v>
      </c>
      <c r="BK307" s="36">
        <v>6.1</v>
      </c>
      <c r="BL307" s="9"/>
      <c r="BM307" s="9">
        <v>1.5</v>
      </c>
      <c r="BN307" s="9">
        <v>3.0999999999999996</v>
      </c>
      <c r="BO307" s="9">
        <v>1.0986122886681098</v>
      </c>
      <c r="BP307" s="9">
        <v>0.40546510810816438</v>
      </c>
      <c r="BQ307" s="9">
        <v>1.8082887711792655</v>
      </c>
    </row>
    <row r="308" spans="1:69" s="20" customFormat="1" ht="21" customHeight="1" x14ac:dyDescent="0.35">
      <c r="A308" s="9">
        <v>7</v>
      </c>
      <c r="B308" s="9">
        <v>7</v>
      </c>
      <c r="C308" s="9" t="s">
        <v>522</v>
      </c>
      <c r="D308" s="9" t="s">
        <v>1657</v>
      </c>
      <c r="E308" s="9" t="s">
        <v>523</v>
      </c>
      <c r="F308" s="9" t="s">
        <v>882</v>
      </c>
      <c r="G308" s="9">
        <v>2013</v>
      </c>
      <c r="H308" s="9" t="s">
        <v>895</v>
      </c>
      <c r="I308" s="9" t="s">
        <v>1211</v>
      </c>
      <c r="J308" s="9" t="s">
        <v>1209</v>
      </c>
      <c r="K308" s="9" t="s">
        <v>1209</v>
      </c>
      <c r="L308" s="9"/>
      <c r="M308" s="9"/>
      <c r="N308" s="9"/>
      <c r="O308" s="9"/>
      <c r="P308" s="9"/>
      <c r="Q308" s="9"/>
      <c r="R308" s="9"/>
      <c r="S308" s="9"/>
      <c r="T308" s="9">
        <v>1</v>
      </c>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t="s">
        <v>528</v>
      </c>
      <c r="AX308" s="9">
        <v>3.6</v>
      </c>
      <c r="AY308" s="9">
        <v>1.2</v>
      </c>
      <c r="AZ308" s="9">
        <v>11.1</v>
      </c>
      <c r="BA308" s="9" t="s">
        <v>158</v>
      </c>
      <c r="BB308" s="9" t="s">
        <v>82</v>
      </c>
      <c r="BC308" s="9" t="s">
        <v>528</v>
      </c>
      <c r="BD308" s="9">
        <v>3.6</v>
      </c>
      <c r="BE308" s="9">
        <v>1.2</v>
      </c>
      <c r="BF308" s="9">
        <v>11.1</v>
      </c>
      <c r="BG308" s="35" t="s">
        <v>158</v>
      </c>
      <c r="BH308" s="35"/>
      <c r="BI308" s="36">
        <v>3.6</v>
      </c>
      <c r="BJ308" s="36">
        <v>1.2</v>
      </c>
      <c r="BK308" s="36">
        <v>11.1</v>
      </c>
      <c r="BL308" s="9"/>
      <c r="BM308" s="9">
        <v>2.4000000000000004</v>
      </c>
      <c r="BN308" s="9">
        <v>7.5</v>
      </c>
      <c r="BO308" s="9">
        <v>1.2809338454620642</v>
      </c>
      <c r="BP308" s="9">
        <v>0.18232155679395459</v>
      </c>
      <c r="BQ308" s="9">
        <v>2.4069451083182885</v>
      </c>
    </row>
    <row r="309" spans="1:69" s="20" customFormat="1" ht="21" customHeight="1" x14ac:dyDescent="0.35">
      <c r="A309" s="9">
        <v>7</v>
      </c>
      <c r="B309" s="9">
        <v>8</v>
      </c>
      <c r="C309" s="9" t="s">
        <v>522</v>
      </c>
      <c r="D309" s="9" t="s">
        <v>1657</v>
      </c>
      <c r="E309" s="9" t="s">
        <v>523</v>
      </c>
      <c r="F309" s="9" t="s">
        <v>882</v>
      </c>
      <c r="G309" s="9">
        <v>2013</v>
      </c>
      <c r="H309" s="9" t="s">
        <v>895</v>
      </c>
      <c r="I309" s="9" t="s">
        <v>1212</v>
      </c>
      <c r="J309" s="9" t="s">
        <v>1209</v>
      </c>
      <c r="K309" s="9" t="s">
        <v>1209</v>
      </c>
      <c r="L309" s="9"/>
      <c r="M309" s="9"/>
      <c r="N309" s="9"/>
      <c r="O309" s="9"/>
      <c r="P309" s="9"/>
      <c r="Q309" s="9"/>
      <c r="R309" s="9"/>
      <c r="S309" s="9"/>
      <c r="T309" s="9">
        <v>1</v>
      </c>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t="s">
        <v>528</v>
      </c>
      <c r="AX309" s="9">
        <v>5.0999999999999996</v>
      </c>
      <c r="AY309" s="9">
        <v>3.1</v>
      </c>
      <c r="AZ309" s="9">
        <v>8.4</v>
      </c>
      <c r="BA309" s="9" t="s">
        <v>158</v>
      </c>
      <c r="BB309" s="9" t="s">
        <v>82</v>
      </c>
      <c r="BC309" s="9" t="s">
        <v>528</v>
      </c>
      <c r="BD309" s="9">
        <v>5.0999999999999996</v>
      </c>
      <c r="BE309" s="9">
        <v>3.1</v>
      </c>
      <c r="BF309" s="9">
        <v>8.4</v>
      </c>
      <c r="BG309" s="35" t="s">
        <v>158</v>
      </c>
      <c r="BH309" s="35"/>
      <c r="BI309" s="36">
        <v>5.0999999999999996</v>
      </c>
      <c r="BJ309" s="36">
        <v>3.1</v>
      </c>
      <c r="BK309" s="36">
        <v>8.4</v>
      </c>
      <c r="BL309" s="9"/>
      <c r="BM309" s="9">
        <v>1.9999999999999996</v>
      </c>
      <c r="BN309" s="9">
        <v>3.3000000000000007</v>
      </c>
      <c r="BO309" s="9">
        <v>1.62924053973028</v>
      </c>
      <c r="BP309" s="9">
        <v>1.1314021114911006</v>
      </c>
      <c r="BQ309" s="9">
        <v>2.1282317058492679</v>
      </c>
    </row>
    <row r="310" spans="1:69" s="20" customFormat="1" ht="21" customHeight="1" x14ac:dyDescent="0.35">
      <c r="A310" s="9">
        <v>7</v>
      </c>
      <c r="B310" s="9">
        <v>9</v>
      </c>
      <c r="C310" s="9" t="s">
        <v>522</v>
      </c>
      <c r="D310" s="9" t="s">
        <v>1657</v>
      </c>
      <c r="E310" s="9" t="s">
        <v>523</v>
      </c>
      <c r="F310" s="9" t="s">
        <v>882</v>
      </c>
      <c r="G310" s="9">
        <v>2013</v>
      </c>
      <c r="H310" s="9" t="s">
        <v>895</v>
      </c>
      <c r="I310" s="9" t="s">
        <v>1213</v>
      </c>
      <c r="J310" s="9" t="s">
        <v>1209</v>
      </c>
      <c r="K310" s="9" t="s">
        <v>1209</v>
      </c>
      <c r="L310" s="9"/>
      <c r="M310" s="9"/>
      <c r="N310" s="9"/>
      <c r="O310" s="9"/>
      <c r="P310" s="9"/>
      <c r="Q310" s="9"/>
      <c r="R310" s="9"/>
      <c r="S310" s="9"/>
      <c r="T310" s="9">
        <v>1</v>
      </c>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t="s">
        <v>528</v>
      </c>
      <c r="AX310" s="9">
        <v>3.5</v>
      </c>
      <c r="AY310" s="9">
        <v>2.8</v>
      </c>
      <c r="AZ310" s="9">
        <v>4.3</v>
      </c>
      <c r="BA310" s="9" t="s">
        <v>158</v>
      </c>
      <c r="BB310" s="9" t="s">
        <v>82</v>
      </c>
      <c r="BC310" s="9" t="s">
        <v>528</v>
      </c>
      <c r="BD310" s="9">
        <v>3.5</v>
      </c>
      <c r="BE310" s="9">
        <v>2.8</v>
      </c>
      <c r="BF310" s="9">
        <v>4.3</v>
      </c>
      <c r="BG310" s="35" t="s">
        <v>158</v>
      </c>
      <c r="BH310" s="35"/>
      <c r="BI310" s="36">
        <v>3.5</v>
      </c>
      <c r="BJ310" s="36">
        <v>2.8</v>
      </c>
      <c r="BK310" s="36">
        <v>4.3</v>
      </c>
      <c r="BL310" s="9"/>
      <c r="BM310" s="9">
        <v>0.70000000000000018</v>
      </c>
      <c r="BN310" s="9">
        <v>0.79999999999999982</v>
      </c>
      <c r="BO310" s="9">
        <v>1.2527629684953681</v>
      </c>
      <c r="BP310" s="9">
        <v>1.0296194171811581</v>
      </c>
      <c r="BQ310" s="9">
        <v>1.4586150226995167</v>
      </c>
    </row>
    <row r="311" spans="1:69" s="20" customFormat="1" ht="21" customHeight="1" x14ac:dyDescent="0.35">
      <c r="A311" s="37">
        <v>7</v>
      </c>
      <c r="B311" s="37">
        <v>10</v>
      </c>
      <c r="C311" s="9" t="s">
        <v>522</v>
      </c>
      <c r="D311" s="9" t="s">
        <v>1657</v>
      </c>
      <c r="E311" s="9" t="s">
        <v>523</v>
      </c>
      <c r="F311" s="9" t="s">
        <v>882</v>
      </c>
      <c r="G311" s="9">
        <v>2013</v>
      </c>
      <c r="H311" s="9" t="s">
        <v>895</v>
      </c>
      <c r="I311" s="9" t="s">
        <v>1214</v>
      </c>
      <c r="J311" s="9" t="s">
        <v>1209</v>
      </c>
      <c r="K311" s="9" t="s">
        <v>1209</v>
      </c>
      <c r="L311" s="9"/>
      <c r="M311" s="9"/>
      <c r="N311" s="9"/>
      <c r="O311" s="9"/>
      <c r="P311" s="9"/>
      <c r="Q311" s="9"/>
      <c r="R311" s="9"/>
      <c r="S311" s="9"/>
      <c r="T311" s="9">
        <v>1</v>
      </c>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t="s">
        <v>528</v>
      </c>
      <c r="AX311" s="9">
        <v>1.4</v>
      </c>
      <c r="AY311" s="9">
        <v>0.9</v>
      </c>
      <c r="AZ311" s="9">
        <v>2.1</v>
      </c>
      <c r="BA311" s="9" t="s">
        <v>158</v>
      </c>
      <c r="BB311" s="9" t="s">
        <v>82</v>
      </c>
      <c r="BC311" s="9" t="s">
        <v>528</v>
      </c>
      <c r="BD311" s="9">
        <v>1.4</v>
      </c>
      <c r="BE311" s="9">
        <v>0.9</v>
      </c>
      <c r="BF311" s="9">
        <v>2.1</v>
      </c>
      <c r="BG311" s="35" t="s">
        <v>158</v>
      </c>
      <c r="BH311" s="35"/>
      <c r="BI311" s="36">
        <v>1.4</v>
      </c>
      <c r="BJ311" s="36">
        <v>0.9</v>
      </c>
      <c r="BK311" s="36">
        <v>2.1</v>
      </c>
      <c r="BL311" s="9"/>
      <c r="BM311" s="9">
        <v>0.49999999999999989</v>
      </c>
      <c r="BN311" s="9">
        <v>0.70000000000000018</v>
      </c>
      <c r="BO311" s="9">
        <v>0.33647223662121289</v>
      </c>
      <c r="BP311" s="9">
        <v>-0.10536051565782628</v>
      </c>
      <c r="BQ311" s="9">
        <v>0.74193734472937733</v>
      </c>
    </row>
    <row r="312" spans="1:69" s="20" customFormat="1" ht="21" customHeight="1" x14ac:dyDescent="0.35">
      <c r="A312" s="37">
        <v>39</v>
      </c>
      <c r="B312" s="37">
        <v>5</v>
      </c>
      <c r="C312" s="9" t="s">
        <v>378</v>
      </c>
      <c r="D312" s="9" t="s">
        <v>1658</v>
      </c>
      <c r="E312" s="9" t="s">
        <v>379</v>
      </c>
      <c r="F312" s="9" t="s">
        <v>882</v>
      </c>
      <c r="G312" s="9">
        <v>2000</v>
      </c>
      <c r="H312" s="9" t="s">
        <v>912</v>
      </c>
      <c r="I312" s="9" t="s">
        <v>1217</v>
      </c>
      <c r="J312" s="9" t="s">
        <v>1209</v>
      </c>
      <c r="K312" s="9" t="s">
        <v>1209</v>
      </c>
      <c r="L312" s="9"/>
      <c r="M312" s="9"/>
      <c r="N312" s="9"/>
      <c r="O312" s="9"/>
      <c r="P312" s="9"/>
      <c r="Q312" s="9"/>
      <c r="R312" s="9"/>
      <c r="S312" s="9">
        <v>1</v>
      </c>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v>1.4</v>
      </c>
      <c r="AU312" s="9">
        <v>0.7</v>
      </c>
      <c r="AV312" s="9">
        <v>2.9</v>
      </c>
      <c r="AW312" s="9"/>
      <c r="AX312" s="9"/>
      <c r="AY312" s="9"/>
      <c r="AZ312" s="9"/>
      <c r="BA312" s="9" t="s">
        <v>575</v>
      </c>
      <c r="BB312" s="9" t="s">
        <v>82</v>
      </c>
      <c r="BC312" s="9"/>
      <c r="BD312" s="9">
        <v>1.4</v>
      </c>
      <c r="BE312" s="9">
        <v>0.7</v>
      </c>
      <c r="BF312" s="9">
        <v>2.9</v>
      </c>
      <c r="BG312" s="35" t="s">
        <v>575</v>
      </c>
      <c r="BH312" s="35"/>
      <c r="BI312" s="36">
        <v>1.4</v>
      </c>
      <c r="BJ312" s="36">
        <v>0.7</v>
      </c>
      <c r="BK312" s="36">
        <v>2.9</v>
      </c>
      <c r="BL312" s="9"/>
      <c r="BM312" s="9">
        <v>0.7</v>
      </c>
      <c r="BN312" s="9">
        <v>1.5</v>
      </c>
      <c r="BO312" s="9">
        <v>0.33647223662121289</v>
      </c>
      <c r="BP312" s="9">
        <v>-0.35667494393873245</v>
      </c>
      <c r="BQ312" s="9">
        <v>1.0647107369924282</v>
      </c>
    </row>
    <row r="313" spans="1:69" s="20" customFormat="1" ht="21" customHeight="1" x14ac:dyDescent="0.35">
      <c r="A313" s="37">
        <v>39</v>
      </c>
      <c r="B313" s="37">
        <v>6</v>
      </c>
      <c r="C313" s="9" t="s">
        <v>378</v>
      </c>
      <c r="D313" s="9" t="s">
        <v>1658</v>
      </c>
      <c r="E313" s="9" t="s">
        <v>379</v>
      </c>
      <c r="F313" s="9" t="s">
        <v>882</v>
      </c>
      <c r="G313" s="9">
        <v>2000</v>
      </c>
      <c r="H313" s="9" t="s">
        <v>912</v>
      </c>
      <c r="I313" s="9" t="s">
        <v>1217</v>
      </c>
      <c r="J313" s="9" t="s">
        <v>1209</v>
      </c>
      <c r="K313" s="9" t="s">
        <v>1209</v>
      </c>
      <c r="L313" s="9"/>
      <c r="M313" s="9"/>
      <c r="N313" s="9"/>
      <c r="O313" s="9"/>
      <c r="P313" s="9"/>
      <c r="Q313" s="9"/>
      <c r="R313" s="9"/>
      <c r="S313" s="9">
        <v>1</v>
      </c>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v>2.4</v>
      </c>
      <c r="AU313" s="9">
        <v>0.9</v>
      </c>
      <c r="AV313" s="9">
        <v>6.6</v>
      </c>
      <c r="AW313" s="9"/>
      <c r="AX313" s="9"/>
      <c r="AY313" s="9"/>
      <c r="AZ313" s="9"/>
      <c r="BA313" s="9" t="s">
        <v>575</v>
      </c>
      <c r="BB313" s="9" t="s">
        <v>82</v>
      </c>
      <c r="BC313" s="9"/>
      <c r="BD313" s="9">
        <v>2.4</v>
      </c>
      <c r="BE313" s="9">
        <v>0.9</v>
      </c>
      <c r="BF313" s="9">
        <v>6.6</v>
      </c>
      <c r="BG313" s="35" t="s">
        <v>575</v>
      </c>
      <c r="BH313" s="35"/>
      <c r="BI313" s="36">
        <v>2.4</v>
      </c>
      <c r="BJ313" s="36">
        <v>0.9</v>
      </c>
      <c r="BK313" s="36">
        <v>6.6</v>
      </c>
      <c r="BL313" s="9"/>
      <c r="BM313" s="9">
        <v>1.5</v>
      </c>
      <c r="BN313" s="9">
        <v>4.1999999999999993</v>
      </c>
      <c r="BO313" s="9">
        <v>0.87546873735389985</v>
      </c>
      <c r="BP313" s="9">
        <v>-0.10536051565782628</v>
      </c>
      <c r="BQ313" s="9">
        <v>1.8870696490323797</v>
      </c>
    </row>
    <row r="314" spans="1:69" s="20" customFormat="1" ht="21" customHeight="1" x14ac:dyDescent="0.35">
      <c r="A314" s="37">
        <v>41</v>
      </c>
      <c r="B314" s="37">
        <v>3</v>
      </c>
      <c r="C314" s="9" t="s">
        <v>914</v>
      </c>
      <c r="D314" s="9" t="s">
        <v>1659</v>
      </c>
      <c r="E314" s="9" t="s">
        <v>604</v>
      </c>
      <c r="F314" s="9" t="s">
        <v>882</v>
      </c>
      <c r="G314" s="9">
        <v>1997</v>
      </c>
      <c r="H314" s="9" t="s">
        <v>924</v>
      </c>
      <c r="I314" s="9" t="s">
        <v>1220</v>
      </c>
      <c r="J314" s="9" t="s">
        <v>1209</v>
      </c>
      <c r="K314" s="9" t="s">
        <v>1209</v>
      </c>
      <c r="L314" s="9"/>
      <c r="M314" s="9"/>
      <c r="N314" s="9"/>
      <c r="O314" s="9"/>
      <c r="P314" s="9"/>
      <c r="Q314" s="9"/>
      <c r="R314" s="9"/>
      <c r="S314" s="9"/>
      <c r="T314" s="9">
        <v>1</v>
      </c>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t="s">
        <v>528</v>
      </c>
      <c r="AX314" s="9">
        <v>2.4</v>
      </c>
      <c r="AY314" s="9">
        <v>0.7</v>
      </c>
      <c r="AZ314" s="9">
        <v>7.7</v>
      </c>
      <c r="BA314" s="9" t="s">
        <v>158</v>
      </c>
      <c r="BB314" s="9" t="s">
        <v>82</v>
      </c>
      <c r="BC314" s="9" t="s">
        <v>528</v>
      </c>
      <c r="BD314" s="9">
        <v>2.4</v>
      </c>
      <c r="BE314" s="9">
        <v>0.7</v>
      </c>
      <c r="BF314" s="9">
        <v>7.7</v>
      </c>
      <c r="BG314" s="35" t="s">
        <v>158</v>
      </c>
      <c r="BH314" s="35"/>
      <c r="BI314" s="36">
        <v>2.4</v>
      </c>
      <c r="BJ314" s="36">
        <v>0.7</v>
      </c>
      <c r="BK314" s="36">
        <v>7.7</v>
      </c>
      <c r="BL314" s="9"/>
      <c r="BM314" s="9">
        <v>1.7</v>
      </c>
      <c r="BN314" s="9">
        <v>5.3000000000000007</v>
      </c>
      <c r="BO314" s="9">
        <v>0.87546873735389985</v>
      </c>
      <c r="BP314" s="9">
        <v>-0.35667494393873245</v>
      </c>
      <c r="BQ314" s="9">
        <v>2.0412203288596382</v>
      </c>
    </row>
    <row r="315" spans="1:69" s="20" customFormat="1" ht="21" customHeight="1" x14ac:dyDescent="0.35">
      <c r="A315" s="37">
        <v>41</v>
      </c>
      <c r="B315" s="37">
        <v>4</v>
      </c>
      <c r="C315" s="9" t="s">
        <v>914</v>
      </c>
      <c r="D315" s="9" t="s">
        <v>1659</v>
      </c>
      <c r="E315" s="9" t="s">
        <v>604</v>
      </c>
      <c r="F315" s="9" t="s">
        <v>882</v>
      </c>
      <c r="G315" s="9">
        <v>1997</v>
      </c>
      <c r="H315" s="9" t="s">
        <v>924</v>
      </c>
      <c r="I315" s="9" t="s">
        <v>1217</v>
      </c>
      <c r="J315" s="9" t="s">
        <v>1209</v>
      </c>
      <c r="K315" s="9" t="s">
        <v>1209</v>
      </c>
      <c r="L315" s="9"/>
      <c r="M315" s="9"/>
      <c r="N315" s="9"/>
      <c r="O315" s="9"/>
      <c r="P315" s="9"/>
      <c r="Q315" s="9"/>
      <c r="R315" s="9"/>
      <c r="S315" s="9"/>
      <c r="T315" s="9">
        <v>1</v>
      </c>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t="s">
        <v>528</v>
      </c>
      <c r="AX315" s="9">
        <v>3.5</v>
      </c>
      <c r="AY315" s="9">
        <v>2.1</v>
      </c>
      <c r="AZ315" s="9">
        <v>5.6</v>
      </c>
      <c r="BA315" s="9" t="s">
        <v>158</v>
      </c>
      <c r="BB315" s="9" t="s">
        <v>82</v>
      </c>
      <c r="BC315" s="9" t="s">
        <v>528</v>
      </c>
      <c r="BD315" s="9">
        <v>3.5</v>
      </c>
      <c r="BE315" s="9">
        <v>2.1</v>
      </c>
      <c r="BF315" s="9">
        <v>5.6</v>
      </c>
      <c r="BG315" s="35" t="s">
        <v>158</v>
      </c>
      <c r="BH315" s="35"/>
      <c r="BI315" s="36">
        <v>3.5</v>
      </c>
      <c r="BJ315" s="36">
        <v>2.1</v>
      </c>
      <c r="BK315" s="36">
        <v>5.6</v>
      </c>
      <c r="BL315" s="9"/>
      <c r="BM315" s="9">
        <v>1.4</v>
      </c>
      <c r="BN315" s="9">
        <v>2.0999999999999996</v>
      </c>
      <c r="BO315" s="9">
        <v>1.2527629684953681</v>
      </c>
      <c r="BP315" s="9">
        <v>0.74193734472937733</v>
      </c>
      <c r="BQ315" s="9">
        <v>1.7227665977411035</v>
      </c>
    </row>
    <row r="316" spans="1:69" s="20" customFormat="1" ht="21" customHeight="1" x14ac:dyDescent="0.35">
      <c r="A316" s="37">
        <v>77</v>
      </c>
      <c r="B316" s="37">
        <v>3</v>
      </c>
      <c r="C316" s="9" t="s">
        <v>712</v>
      </c>
      <c r="D316" s="9" t="s">
        <v>1661</v>
      </c>
      <c r="E316" s="9" t="s">
        <v>713</v>
      </c>
      <c r="F316" s="9" t="s">
        <v>882</v>
      </c>
      <c r="G316" s="37">
        <v>2018</v>
      </c>
      <c r="H316" s="9" t="s">
        <v>951</v>
      </c>
      <c r="I316" s="9" t="s">
        <v>1240</v>
      </c>
      <c r="J316" s="9" t="s">
        <v>1209</v>
      </c>
      <c r="K316" s="9" t="s">
        <v>1209</v>
      </c>
      <c r="L316" s="9"/>
      <c r="M316" s="9"/>
      <c r="N316" s="9"/>
      <c r="O316" s="9"/>
      <c r="P316" s="9"/>
      <c r="Q316" s="9"/>
      <c r="R316" s="9"/>
      <c r="S316" s="9"/>
      <c r="T316" s="9">
        <v>1</v>
      </c>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t="s">
        <v>159</v>
      </c>
      <c r="AX316" s="9">
        <v>2.4</v>
      </c>
      <c r="AY316" s="9">
        <v>1.4</v>
      </c>
      <c r="AZ316" s="9">
        <v>3.7</v>
      </c>
      <c r="BA316" s="9" t="s">
        <v>158</v>
      </c>
      <c r="BB316" s="9" t="s">
        <v>82</v>
      </c>
      <c r="BC316" s="9" t="s">
        <v>159</v>
      </c>
      <c r="BD316" s="9">
        <v>2.4</v>
      </c>
      <c r="BE316" s="9">
        <v>1.4</v>
      </c>
      <c r="BF316" s="9">
        <v>3.7</v>
      </c>
      <c r="BG316" s="35" t="s">
        <v>158</v>
      </c>
      <c r="BH316" s="35"/>
      <c r="BI316" s="36">
        <v>2.4</v>
      </c>
      <c r="BJ316" s="36">
        <v>1.4</v>
      </c>
      <c r="BK316" s="36">
        <v>3.7</v>
      </c>
      <c r="BL316" s="9"/>
      <c r="BM316" s="9">
        <v>1</v>
      </c>
      <c r="BN316" s="9">
        <v>1.3000000000000003</v>
      </c>
      <c r="BO316" s="9">
        <v>0.87546873735389985</v>
      </c>
      <c r="BP316" s="9">
        <v>0.33647223662121289</v>
      </c>
      <c r="BQ316" s="9">
        <v>1.3083328196501789</v>
      </c>
    </row>
    <row r="317" spans="1:69" s="9" customFormat="1" ht="21" customHeight="1" x14ac:dyDescent="0.35">
      <c r="A317" s="9">
        <v>77</v>
      </c>
      <c r="B317" s="9">
        <v>4</v>
      </c>
      <c r="C317" s="9" t="s">
        <v>712</v>
      </c>
      <c r="D317" s="9" t="s">
        <v>1661</v>
      </c>
      <c r="E317" s="9" t="s">
        <v>713</v>
      </c>
      <c r="F317" s="9" t="s">
        <v>882</v>
      </c>
      <c r="G317" s="9">
        <v>2018</v>
      </c>
      <c r="H317" s="9" t="s">
        <v>951</v>
      </c>
      <c r="I317" s="9" t="s">
        <v>1240</v>
      </c>
      <c r="J317" s="9" t="s">
        <v>1209</v>
      </c>
      <c r="K317" s="9" t="s">
        <v>1209</v>
      </c>
      <c r="T317" s="9">
        <v>1</v>
      </c>
      <c r="AW317" s="9" t="s">
        <v>159</v>
      </c>
      <c r="AX317" s="9">
        <v>6.4</v>
      </c>
      <c r="AY317" s="9">
        <v>3.9</v>
      </c>
      <c r="AZ317" s="9">
        <v>9.9</v>
      </c>
      <c r="BA317" s="9" t="s">
        <v>158</v>
      </c>
      <c r="BB317" s="9" t="s">
        <v>82</v>
      </c>
      <c r="BC317" s="9" t="s">
        <v>159</v>
      </c>
      <c r="BD317" s="9">
        <v>6.4</v>
      </c>
      <c r="BE317" s="9">
        <v>3.9</v>
      </c>
      <c r="BF317" s="9">
        <v>9.9</v>
      </c>
      <c r="BG317" s="35" t="s">
        <v>158</v>
      </c>
      <c r="BH317" s="35"/>
      <c r="BI317" s="36">
        <v>6.4</v>
      </c>
      <c r="BJ317" s="36">
        <v>3.9</v>
      </c>
      <c r="BK317" s="36">
        <v>9.9</v>
      </c>
      <c r="BM317" s="9">
        <v>2.5000000000000004</v>
      </c>
      <c r="BN317" s="9">
        <v>3.5</v>
      </c>
      <c r="BO317" s="9">
        <v>1.8562979903656263</v>
      </c>
      <c r="BP317" s="9">
        <v>1.3609765531356006</v>
      </c>
      <c r="BQ317" s="9">
        <v>2.2925347571405443</v>
      </c>
    </row>
    <row r="318" spans="1:69" s="9" customFormat="1" ht="21" customHeight="1" x14ac:dyDescent="0.35">
      <c r="A318" s="9">
        <v>84</v>
      </c>
      <c r="B318" s="9">
        <v>2</v>
      </c>
      <c r="C318" s="9" t="s">
        <v>749</v>
      </c>
      <c r="D318" s="9" t="s">
        <v>1662</v>
      </c>
      <c r="E318" s="9" t="s">
        <v>750</v>
      </c>
      <c r="F318" s="9" t="s">
        <v>882</v>
      </c>
      <c r="G318" s="9">
        <v>2009</v>
      </c>
      <c r="H318" s="9" t="s">
        <v>965</v>
      </c>
      <c r="I318" s="9" t="s">
        <v>1209</v>
      </c>
      <c r="J318" s="9" t="s">
        <v>1209</v>
      </c>
      <c r="K318" s="9" t="s">
        <v>1209</v>
      </c>
      <c r="P318" s="9">
        <v>1</v>
      </c>
      <c r="AM318" s="9" t="e">
        <v>#REF!</v>
      </c>
      <c r="AN318" s="9" t="e">
        <v>#REF!</v>
      </c>
      <c r="AO318" s="9" t="e">
        <v>#REF!</v>
      </c>
      <c r="BA318" s="9" t="s">
        <v>134</v>
      </c>
      <c r="BB318" s="9" t="s">
        <v>135</v>
      </c>
      <c r="BD318" s="9">
        <v>1.3318198399577774</v>
      </c>
      <c r="BE318" s="9">
        <v>0.91013506437249059</v>
      </c>
      <c r="BF318" s="9">
        <v>1.8796311752591885</v>
      </c>
      <c r="BG318" s="35" t="s">
        <v>134</v>
      </c>
      <c r="BH318" s="35" t="s">
        <v>135</v>
      </c>
      <c r="BI318" s="36">
        <v>1.3318198399577774</v>
      </c>
      <c r="BJ318" s="36">
        <v>0.91013506437249059</v>
      </c>
      <c r="BK318" s="36">
        <v>1.8796311752591885</v>
      </c>
      <c r="BM318" s="9">
        <v>0.42168477558528683</v>
      </c>
      <c r="BN318" s="9">
        <v>0.54781133530141113</v>
      </c>
      <c r="BO318" s="9">
        <v>0.28654630768342232</v>
      </c>
      <c r="BP318" s="9">
        <v>-9.4162268097401816E-2</v>
      </c>
      <c r="BQ318" s="9">
        <v>0.63107557422261062</v>
      </c>
    </row>
    <row r="319" spans="1:69" s="9" customFormat="1" ht="21" customHeight="1" x14ac:dyDescent="0.35">
      <c r="A319" s="9">
        <v>7</v>
      </c>
      <c r="B319" s="9">
        <v>1</v>
      </c>
      <c r="C319" s="9" t="s">
        <v>522</v>
      </c>
      <c r="D319" s="9" t="s">
        <v>1657</v>
      </c>
      <c r="E319" s="9" t="s">
        <v>523</v>
      </c>
      <c r="F319" s="9" t="s">
        <v>882</v>
      </c>
      <c r="G319" s="9">
        <v>2013</v>
      </c>
      <c r="H319" s="9" t="s">
        <v>895</v>
      </c>
      <c r="I319" s="9" t="s">
        <v>896</v>
      </c>
      <c r="J319" s="9" t="s">
        <v>897</v>
      </c>
      <c r="K319" s="9" t="s">
        <v>897</v>
      </c>
      <c r="T319" s="9">
        <v>1</v>
      </c>
      <c r="AW319" s="9" t="s">
        <v>528</v>
      </c>
      <c r="AX319" s="9">
        <v>9.6999999999999993</v>
      </c>
      <c r="AY319" s="9">
        <v>2.9</v>
      </c>
      <c r="AZ319" s="9">
        <v>32.4</v>
      </c>
      <c r="BA319" s="9" t="s">
        <v>158</v>
      </c>
      <c r="BB319" s="9" t="s">
        <v>82</v>
      </c>
      <c r="BC319" s="9" t="s">
        <v>528</v>
      </c>
      <c r="BD319" s="9">
        <v>9.6999999999999993</v>
      </c>
      <c r="BE319" s="9">
        <v>2.9</v>
      </c>
      <c r="BF319" s="9">
        <v>32.4</v>
      </c>
      <c r="BG319" s="35" t="s">
        <v>158</v>
      </c>
      <c r="BH319" s="35"/>
      <c r="BI319" s="36">
        <v>9.6999999999999993</v>
      </c>
      <c r="BJ319" s="36">
        <v>2.9</v>
      </c>
      <c r="BK319" s="36">
        <v>32.4</v>
      </c>
      <c r="BM319" s="9">
        <v>6.7999999999999989</v>
      </c>
      <c r="BN319" s="9">
        <v>22.7</v>
      </c>
      <c r="BO319" s="9">
        <v>2.2721258855093369</v>
      </c>
      <c r="BP319" s="9">
        <v>1.0647107369924282</v>
      </c>
      <c r="BQ319" s="9">
        <v>3.4781584227982836</v>
      </c>
    </row>
    <row r="320" spans="1:69" s="9" customFormat="1" ht="21" customHeight="1" x14ac:dyDescent="0.35">
      <c r="A320" s="9">
        <v>7</v>
      </c>
      <c r="B320" s="9">
        <v>2</v>
      </c>
      <c r="C320" s="9" t="s">
        <v>522</v>
      </c>
      <c r="D320" s="9" t="s">
        <v>1657</v>
      </c>
      <c r="E320" s="9" t="s">
        <v>523</v>
      </c>
      <c r="F320" s="9" t="s">
        <v>882</v>
      </c>
      <c r="G320" s="9">
        <v>2013</v>
      </c>
      <c r="H320" s="9" t="s">
        <v>895</v>
      </c>
      <c r="I320" s="9" t="s">
        <v>898</v>
      </c>
      <c r="J320" s="9" t="s">
        <v>897</v>
      </c>
      <c r="K320" s="9" t="s">
        <v>897</v>
      </c>
      <c r="T320" s="9">
        <v>1</v>
      </c>
      <c r="AW320" s="9" t="s">
        <v>528</v>
      </c>
      <c r="AX320" s="9">
        <v>18</v>
      </c>
      <c r="AY320" s="9">
        <v>6.1</v>
      </c>
      <c r="AZ320" s="9">
        <v>52.5</v>
      </c>
      <c r="BA320" s="9" t="s">
        <v>158</v>
      </c>
      <c r="BB320" s="9" t="s">
        <v>82</v>
      </c>
      <c r="BC320" s="9" t="s">
        <v>528</v>
      </c>
      <c r="BD320" s="9">
        <v>18</v>
      </c>
      <c r="BE320" s="9">
        <v>6.1</v>
      </c>
      <c r="BF320" s="9">
        <v>52.5</v>
      </c>
      <c r="BG320" s="35" t="s">
        <v>158</v>
      </c>
      <c r="BH320" s="35"/>
      <c r="BI320" s="36">
        <v>18</v>
      </c>
      <c r="BJ320" s="36">
        <v>6.1</v>
      </c>
      <c r="BK320" s="36">
        <v>52.5</v>
      </c>
      <c r="BM320" s="9">
        <v>11.9</v>
      </c>
      <c r="BN320" s="9">
        <v>34.5</v>
      </c>
      <c r="BO320" s="9">
        <v>2.8903717578961645</v>
      </c>
      <c r="BP320" s="9">
        <v>1.8082887711792655</v>
      </c>
      <c r="BQ320" s="9">
        <v>3.9608131695975781</v>
      </c>
    </row>
    <row r="321" spans="1:69" s="9" customFormat="1" ht="21" customHeight="1" x14ac:dyDescent="0.35">
      <c r="A321" s="9">
        <v>7</v>
      </c>
      <c r="B321" s="9">
        <v>3</v>
      </c>
      <c r="C321" s="9" t="s">
        <v>522</v>
      </c>
      <c r="D321" s="9" t="s">
        <v>1657</v>
      </c>
      <c r="E321" s="9" t="s">
        <v>523</v>
      </c>
      <c r="F321" s="9" t="s">
        <v>882</v>
      </c>
      <c r="G321" s="9">
        <v>2013</v>
      </c>
      <c r="H321" s="9" t="s">
        <v>895</v>
      </c>
      <c r="I321" s="9" t="s">
        <v>899</v>
      </c>
      <c r="J321" s="9" t="s">
        <v>897</v>
      </c>
      <c r="K321" s="9" t="s">
        <v>897</v>
      </c>
      <c r="T321" s="9">
        <v>1</v>
      </c>
      <c r="AW321" s="9" t="s">
        <v>528</v>
      </c>
      <c r="AX321" s="9">
        <v>17.3</v>
      </c>
      <c r="AY321" s="9">
        <v>10.1</v>
      </c>
      <c r="AZ321" s="9">
        <v>29.8</v>
      </c>
      <c r="BA321" s="9" t="s">
        <v>158</v>
      </c>
      <c r="BB321" s="9" t="s">
        <v>82</v>
      </c>
      <c r="BC321" s="9" t="s">
        <v>528</v>
      </c>
      <c r="BD321" s="9">
        <v>17.3</v>
      </c>
      <c r="BE321" s="9">
        <v>10.1</v>
      </c>
      <c r="BF321" s="9">
        <v>29.8</v>
      </c>
      <c r="BG321" s="35" t="s">
        <v>158</v>
      </c>
      <c r="BH321" s="35"/>
      <c r="BI321" s="36">
        <v>17.3</v>
      </c>
      <c r="BJ321" s="36">
        <v>10.1</v>
      </c>
      <c r="BK321" s="36">
        <v>29.8</v>
      </c>
      <c r="BM321" s="9">
        <v>7.2000000000000011</v>
      </c>
      <c r="BN321" s="9">
        <v>12.5</v>
      </c>
      <c r="BO321" s="9">
        <v>2.8507065015037334</v>
      </c>
      <c r="BP321" s="9">
        <v>2.3125354238472138</v>
      </c>
      <c r="BQ321" s="9">
        <v>3.3945083935113587</v>
      </c>
    </row>
    <row r="322" spans="1:69" s="9" customFormat="1" ht="21" customHeight="1" x14ac:dyDescent="0.35">
      <c r="A322" s="9">
        <v>39</v>
      </c>
      <c r="B322" s="9">
        <v>1</v>
      </c>
      <c r="C322" s="9" t="s">
        <v>378</v>
      </c>
      <c r="D322" s="9" t="s">
        <v>1658</v>
      </c>
      <c r="E322" s="9" t="s">
        <v>379</v>
      </c>
      <c r="F322" s="9" t="s">
        <v>882</v>
      </c>
      <c r="G322" s="9">
        <v>2000</v>
      </c>
      <c r="H322" s="9" t="s">
        <v>912</v>
      </c>
      <c r="I322" s="9" t="s">
        <v>913</v>
      </c>
      <c r="J322" s="9" t="s">
        <v>897</v>
      </c>
      <c r="K322" s="9" t="s">
        <v>897</v>
      </c>
      <c r="S322" s="9">
        <v>1</v>
      </c>
      <c r="AT322" s="9">
        <v>1.5</v>
      </c>
      <c r="AU322" s="9">
        <v>0.5</v>
      </c>
      <c r="AV322" s="9">
        <v>4.9000000000000004</v>
      </c>
      <c r="BA322" s="9" t="s">
        <v>575</v>
      </c>
      <c r="BB322" s="9" t="s">
        <v>82</v>
      </c>
      <c r="BD322" s="9">
        <v>1.5</v>
      </c>
      <c r="BE322" s="9">
        <v>0.5</v>
      </c>
      <c r="BF322" s="9">
        <v>4.9000000000000004</v>
      </c>
      <c r="BG322" s="35" t="s">
        <v>575</v>
      </c>
      <c r="BH322" s="35"/>
      <c r="BI322" s="36">
        <v>1.5</v>
      </c>
      <c r="BJ322" s="36">
        <v>0.5</v>
      </c>
      <c r="BK322" s="36">
        <v>4.9000000000000004</v>
      </c>
      <c r="BM322" s="9">
        <v>1</v>
      </c>
      <c r="BN322" s="9">
        <v>3.4000000000000004</v>
      </c>
      <c r="BO322" s="9">
        <v>0.40546510810816438</v>
      </c>
      <c r="BP322" s="9">
        <v>-0.69314718055994529</v>
      </c>
      <c r="BQ322" s="9">
        <v>1.589235205116581</v>
      </c>
    </row>
    <row r="323" spans="1:69" s="9" customFormat="1" ht="21" customHeight="1" x14ac:dyDescent="0.35">
      <c r="A323" s="9">
        <v>39</v>
      </c>
      <c r="B323" s="9">
        <v>2</v>
      </c>
      <c r="C323" s="9" t="s">
        <v>378</v>
      </c>
      <c r="D323" s="9" t="s">
        <v>1658</v>
      </c>
      <c r="E323" s="9" t="s">
        <v>379</v>
      </c>
      <c r="F323" s="9" t="s">
        <v>882</v>
      </c>
      <c r="G323" s="9">
        <v>2000</v>
      </c>
      <c r="H323" s="9" t="s">
        <v>912</v>
      </c>
      <c r="I323" s="9" t="s">
        <v>913</v>
      </c>
      <c r="J323" s="9" t="s">
        <v>897</v>
      </c>
      <c r="K323" s="9" t="s">
        <v>897</v>
      </c>
      <c r="S323" s="9">
        <v>1</v>
      </c>
      <c r="AT323" s="9">
        <v>1.7</v>
      </c>
      <c r="AU323" s="9">
        <v>1.1000000000000001</v>
      </c>
      <c r="AV323" s="9">
        <v>2.8</v>
      </c>
      <c r="BA323" s="9" t="s">
        <v>575</v>
      </c>
      <c r="BB323" s="9" t="s">
        <v>82</v>
      </c>
      <c r="BD323" s="9">
        <v>1.7</v>
      </c>
      <c r="BE323" s="9">
        <v>1.1000000000000001</v>
      </c>
      <c r="BF323" s="9">
        <v>2.8</v>
      </c>
      <c r="BG323" s="35" t="s">
        <v>575</v>
      </c>
      <c r="BH323" s="35"/>
      <c r="BI323" s="36">
        <v>1.7</v>
      </c>
      <c r="BJ323" s="36">
        <v>1.1000000000000001</v>
      </c>
      <c r="BK323" s="36">
        <v>2.8</v>
      </c>
      <c r="BM323" s="9">
        <v>0.59999999999999987</v>
      </c>
      <c r="BN323" s="9">
        <v>1.0999999999999999</v>
      </c>
      <c r="BO323" s="9">
        <v>0.53062825106217038</v>
      </c>
      <c r="BP323" s="9">
        <v>9.5310179804324935E-2</v>
      </c>
      <c r="BQ323" s="9">
        <v>1.0296194171811581</v>
      </c>
    </row>
    <row r="324" spans="1:69" s="9" customFormat="1" ht="21" customHeight="1" x14ac:dyDescent="0.35">
      <c r="A324" s="9">
        <v>41</v>
      </c>
      <c r="B324" s="9">
        <v>1</v>
      </c>
      <c r="C324" s="9" t="s">
        <v>914</v>
      </c>
      <c r="D324" s="9" t="s">
        <v>1659</v>
      </c>
      <c r="E324" s="9" t="s">
        <v>604</v>
      </c>
      <c r="F324" s="9" t="s">
        <v>882</v>
      </c>
      <c r="G324" s="9">
        <v>1997</v>
      </c>
      <c r="H324" s="9" t="s">
        <v>924</v>
      </c>
      <c r="I324" s="9" t="s">
        <v>925</v>
      </c>
      <c r="J324" s="9" t="s">
        <v>897</v>
      </c>
      <c r="K324" s="9" t="s">
        <v>897</v>
      </c>
      <c r="T324" s="9">
        <v>1</v>
      </c>
      <c r="AW324" s="9" t="s">
        <v>528</v>
      </c>
      <c r="AX324" s="9">
        <v>5</v>
      </c>
      <c r="AY324" s="9">
        <v>2.4</v>
      </c>
      <c r="AZ324" s="9">
        <v>10.3</v>
      </c>
      <c r="BA324" s="9" t="s">
        <v>158</v>
      </c>
      <c r="BB324" s="9" t="s">
        <v>82</v>
      </c>
      <c r="BC324" s="9" t="s">
        <v>528</v>
      </c>
      <c r="BD324" s="9">
        <v>5</v>
      </c>
      <c r="BE324" s="9">
        <v>2.4</v>
      </c>
      <c r="BF324" s="9">
        <v>10.3</v>
      </c>
      <c r="BG324" s="35" t="s">
        <v>158</v>
      </c>
      <c r="BH324" s="35"/>
      <c r="BI324" s="36">
        <v>5</v>
      </c>
      <c r="BJ324" s="36">
        <v>2.4</v>
      </c>
      <c r="BK324" s="36">
        <v>10.3</v>
      </c>
      <c r="BM324" s="9">
        <v>2.6</v>
      </c>
      <c r="BN324" s="9">
        <v>5.3000000000000007</v>
      </c>
      <c r="BO324" s="9">
        <v>1.6094379124341003</v>
      </c>
      <c r="BP324" s="9">
        <v>0.87546873735389985</v>
      </c>
      <c r="BQ324" s="9">
        <v>2.33214389523559</v>
      </c>
    </row>
    <row r="325" spans="1:69" s="9" customFormat="1" ht="21" customHeight="1" x14ac:dyDescent="0.35">
      <c r="A325" s="9">
        <v>41</v>
      </c>
      <c r="B325" s="9">
        <v>2</v>
      </c>
      <c r="C325" s="9" t="s">
        <v>914</v>
      </c>
      <c r="D325" s="9" t="s">
        <v>1659</v>
      </c>
      <c r="E325" s="9" t="s">
        <v>604</v>
      </c>
      <c r="F325" s="9" t="s">
        <v>882</v>
      </c>
      <c r="G325" s="9">
        <v>1997</v>
      </c>
      <c r="H325" s="9" t="s">
        <v>924</v>
      </c>
      <c r="I325" s="9" t="s">
        <v>926</v>
      </c>
      <c r="J325" s="9" t="s">
        <v>897</v>
      </c>
      <c r="K325" s="9" t="s">
        <v>897</v>
      </c>
      <c r="T325" s="9">
        <v>1</v>
      </c>
      <c r="AW325" s="9" t="s">
        <v>528</v>
      </c>
      <c r="AX325" s="9">
        <v>2</v>
      </c>
      <c r="AY325" s="9">
        <v>1.5</v>
      </c>
      <c r="AZ325" s="9">
        <v>2.6</v>
      </c>
      <c r="BA325" s="9" t="s">
        <v>158</v>
      </c>
      <c r="BB325" s="9" t="s">
        <v>82</v>
      </c>
      <c r="BC325" s="9" t="s">
        <v>528</v>
      </c>
      <c r="BD325" s="9">
        <v>2</v>
      </c>
      <c r="BE325" s="9">
        <v>1.5</v>
      </c>
      <c r="BF325" s="9">
        <v>2.6</v>
      </c>
      <c r="BG325" s="35" t="s">
        <v>158</v>
      </c>
      <c r="BH325" s="35"/>
      <c r="BI325" s="36">
        <v>2</v>
      </c>
      <c r="BJ325" s="36">
        <v>1.5</v>
      </c>
      <c r="BK325" s="36">
        <v>2.6</v>
      </c>
      <c r="BM325" s="9">
        <v>0.5</v>
      </c>
      <c r="BN325" s="9">
        <v>0.60000000000000009</v>
      </c>
      <c r="BO325" s="9">
        <v>0.69314718055994529</v>
      </c>
      <c r="BP325" s="9">
        <v>0.40546510810816438</v>
      </c>
      <c r="BQ325" s="9">
        <v>0.95551144502743635</v>
      </c>
    </row>
    <row r="326" spans="1:69" s="9" customFormat="1" ht="21" customHeight="1" x14ac:dyDescent="0.35">
      <c r="A326" s="9">
        <v>43</v>
      </c>
      <c r="B326" s="9">
        <v>1</v>
      </c>
      <c r="C326" s="9" t="s">
        <v>397</v>
      </c>
      <c r="D326" s="9" t="s">
        <v>1660</v>
      </c>
      <c r="E326" s="9" t="s">
        <v>398</v>
      </c>
      <c r="F326" s="9" t="s">
        <v>882</v>
      </c>
      <c r="G326" s="9">
        <v>2015</v>
      </c>
      <c r="H326" s="9" t="s">
        <v>936</v>
      </c>
      <c r="I326" s="9" t="s">
        <v>937</v>
      </c>
      <c r="J326" s="9" t="s">
        <v>897</v>
      </c>
      <c r="K326" s="9" t="s">
        <v>897</v>
      </c>
      <c r="N326" s="9">
        <v>1</v>
      </c>
      <c r="AF326" s="9">
        <v>1.42</v>
      </c>
      <c r="AG326" s="9">
        <v>0.59</v>
      </c>
      <c r="AH326" s="9">
        <v>3.41</v>
      </c>
      <c r="BA326" s="9" t="s">
        <v>188</v>
      </c>
      <c r="BB326" s="9" t="s">
        <v>82</v>
      </c>
      <c r="BD326" s="9">
        <v>1.42</v>
      </c>
      <c r="BE326" s="9">
        <v>0.59</v>
      </c>
      <c r="BF326" s="9">
        <v>3.41</v>
      </c>
      <c r="BG326" s="35" t="s">
        <v>158</v>
      </c>
      <c r="BH326" s="35"/>
      <c r="BI326" s="36">
        <v>1.42</v>
      </c>
      <c r="BJ326" s="36">
        <v>0.59</v>
      </c>
      <c r="BK326" s="36">
        <v>3.41</v>
      </c>
      <c r="BM326" s="9">
        <v>0.83</v>
      </c>
      <c r="BN326" s="9">
        <v>1.9900000000000002</v>
      </c>
      <c r="BO326" s="9">
        <v>0.35065687161316933</v>
      </c>
      <c r="BP326" s="9">
        <v>-0.52763274208237199</v>
      </c>
      <c r="BQ326" s="9">
        <v>1.2267122912954254</v>
      </c>
    </row>
    <row r="327" spans="1:69" s="9" customFormat="1" ht="21" customHeight="1" x14ac:dyDescent="0.35">
      <c r="A327" s="9">
        <v>77</v>
      </c>
      <c r="B327" s="9">
        <v>1</v>
      </c>
      <c r="C327" s="9" t="s">
        <v>712</v>
      </c>
      <c r="D327" s="9" t="s">
        <v>1661</v>
      </c>
      <c r="E327" s="9" t="s">
        <v>713</v>
      </c>
      <c r="F327" s="9" t="s">
        <v>882</v>
      </c>
      <c r="G327" s="9">
        <v>2018</v>
      </c>
      <c r="H327" s="9" t="s">
        <v>951</v>
      </c>
      <c r="I327" s="9" t="s">
        <v>349</v>
      </c>
      <c r="J327" s="9" t="s">
        <v>897</v>
      </c>
      <c r="K327" s="9" t="s">
        <v>897</v>
      </c>
      <c r="T327" s="9">
        <v>1</v>
      </c>
      <c r="AW327" s="9" t="s">
        <v>159</v>
      </c>
      <c r="AX327" s="9">
        <v>3.4</v>
      </c>
      <c r="AY327" s="9">
        <v>1.7</v>
      </c>
      <c r="AZ327" s="9">
        <v>6</v>
      </c>
      <c r="BA327" s="9" t="s">
        <v>158</v>
      </c>
      <c r="BB327" s="9" t="s">
        <v>82</v>
      </c>
      <c r="BC327" s="9" t="s">
        <v>159</v>
      </c>
      <c r="BD327" s="9">
        <v>3.4</v>
      </c>
      <c r="BE327" s="9">
        <v>1.7</v>
      </c>
      <c r="BF327" s="9">
        <v>6</v>
      </c>
      <c r="BG327" s="35" t="s">
        <v>158</v>
      </c>
      <c r="BH327" s="35"/>
      <c r="BI327" s="36">
        <v>3.4</v>
      </c>
      <c r="BJ327" s="36">
        <v>1.7</v>
      </c>
      <c r="BK327" s="36">
        <v>6</v>
      </c>
      <c r="BM327" s="9">
        <v>1.7</v>
      </c>
      <c r="BN327" s="9">
        <v>2.6</v>
      </c>
      <c r="BO327" s="9">
        <v>1.2237754316221157</v>
      </c>
      <c r="BP327" s="9">
        <v>0.53062825106217038</v>
      </c>
      <c r="BQ327" s="9">
        <v>1.791759469228055</v>
      </c>
    </row>
    <row r="328" spans="1:69" s="9" customFormat="1" ht="21" customHeight="1" x14ac:dyDescent="0.35">
      <c r="A328" s="9">
        <v>77</v>
      </c>
      <c r="B328" s="9">
        <v>2</v>
      </c>
      <c r="C328" s="9" t="s">
        <v>712</v>
      </c>
      <c r="D328" s="9" t="s">
        <v>1661</v>
      </c>
      <c r="E328" s="9" t="s">
        <v>713</v>
      </c>
      <c r="F328" s="9" t="s">
        <v>882</v>
      </c>
      <c r="G328" s="9">
        <v>2018</v>
      </c>
      <c r="H328" s="9" t="s">
        <v>951</v>
      </c>
      <c r="I328" s="9" t="s">
        <v>349</v>
      </c>
      <c r="J328" s="9" t="s">
        <v>897</v>
      </c>
      <c r="K328" s="9" t="s">
        <v>897</v>
      </c>
      <c r="T328" s="9">
        <v>1</v>
      </c>
      <c r="AW328" s="9" t="s">
        <v>159</v>
      </c>
      <c r="AX328" s="9">
        <v>63.8</v>
      </c>
      <c r="AY328" s="9">
        <v>32.4</v>
      </c>
      <c r="AZ328" s="9">
        <v>113.8</v>
      </c>
      <c r="BA328" s="9" t="s">
        <v>158</v>
      </c>
      <c r="BB328" s="9" t="s">
        <v>82</v>
      </c>
      <c r="BC328" s="9" t="s">
        <v>159</v>
      </c>
      <c r="BD328" s="9">
        <v>63.8</v>
      </c>
      <c r="BE328" s="9">
        <v>32.4</v>
      </c>
      <c r="BF328" s="9">
        <v>113.8</v>
      </c>
      <c r="BG328" s="35" t="s">
        <v>158</v>
      </c>
      <c r="BH328" s="35"/>
      <c r="BI328" s="36">
        <v>63.8</v>
      </c>
      <c r="BJ328" s="36">
        <v>32.4</v>
      </c>
      <c r="BK328" s="36">
        <v>113.8</v>
      </c>
      <c r="BM328" s="9">
        <v>31.4</v>
      </c>
      <c r="BN328" s="9">
        <v>50</v>
      </c>
      <c r="BO328" s="9">
        <v>4.1557531903507439</v>
      </c>
      <c r="BP328" s="9">
        <v>3.4781584227982836</v>
      </c>
      <c r="BQ328" s="9">
        <v>4.7344425216922303</v>
      </c>
    </row>
    <row r="329" spans="1:69" s="9" customFormat="1" ht="21" customHeight="1" x14ac:dyDescent="0.35">
      <c r="A329" s="9">
        <v>84</v>
      </c>
      <c r="B329" s="9">
        <v>1</v>
      </c>
      <c r="C329" s="9" t="s">
        <v>749</v>
      </c>
      <c r="D329" s="9" t="s">
        <v>1662</v>
      </c>
      <c r="E329" s="9" t="s">
        <v>750</v>
      </c>
      <c r="F329" s="9" t="s">
        <v>882</v>
      </c>
      <c r="G329" s="9">
        <v>2009</v>
      </c>
      <c r="H329" s="9" t="s">
        <v>965</v>
      </c>
      <c r="I329" s="9" t="s">
        <v>349</v>
      </c>
      <c r="J329" s="9" t="s">
        <v>897</v>
      </c>
      <c r="K329" s="9" t="s">
        <v>897</v>
      </c>
      <c r="P329" s="9">
        <v>1</v>
      </c>
      <c r="AM329" s="9" t="e">
        <v>#REF!</v>
      </c>
      <c r="AN329" s="9" t="e">
        <v>#REF!</v>
      </c>
      <c r="AO329" s="9" t="e">
        <v>#REF!</v>
      </c>
      <c r="BA329" s="9" t="s">
        <v>134</v>
      </c>
      <c r="BB329" s="9" t="s">
        <v>135</v>
      </c>
      <c r="BD329" s="9">
        <v>1.5911809069047844</v>
      </c>
      <c r="BE329" s="9">
        <v>1.3707876105878369</v>
      </c>
      <c r="BF329" s="9">
        <v>1.8679948079898856</v>
      </c>
      <c r="BG329" s="35" t="s">
        <v>134</v>
      </c>
      <c r="BH329" s="35" t="s">
        <v>135</v>
      </c>
      <c r="BI329" s="36">
        <v>1.5911809069047844</v>
      </c>
      <c r="BJ329" s="36">
        <v>1.3707876105878369</v>
      </c>
      <c r="BK329" s="36">
        <v>1.8679948079898856</v>
      </c>
      <c r="BM329" s="9">
        <v>0.22039329631694748</v>
      </c>
      <c r="BN329" s="9">
        <v>0.27681390108510118</v>
      </c>
      <c r="BO329" s="9">
        <v>0.46447644930563492</v>
      </c>
      <c r="BP329" s="9">
        <v>0.31538547288864666</v>
      </c>
      <c r="BQ329" s="9">
        <v>0.62486556035411878</v>
      </c>
    </row>
    <row r="330" spans="1:69" s="9" customFormat="1" ht="21" customHeight="1" x14ac:dyDescent="0.35">
      <c r="A330" s="9">
        <v>92</v>
      </c>
      <c r="B330" s="9">
        <v>1</v>
      </c>
      <c r="C330" s="9" t="s">
        <v>320</v>
      </c>
      <c r="D330" s="9" t="s">
        <v>1663</v>
      </c>
      <c r="E330" s="9" t="s">
        <v>321</v>
      </c>
      <c r="F330" s="9" t="s">
        <v>882</v>
      </c>
      <c r="G330" s="9">
        <v>2009</v>
      </c>
      <c r="H330" s="9" t="s">
        <v>978</v>
      </c>
      <c r="I330" s="9" t="s">
        <v>979</v>
      </c>
      <c r="J330" s="9" t="s">
        <v>897</v>
      </c>
      <c r="K330" s="9" t="s">
        <v>897</v>
      </c>
      <c r="O330" s="9">
        <v>1</v>
      </c>
      <c r="AI330" s="9" t="s">
        <v>178</v>
      </c>
      <c r="AJ330" s="9">
        <v>3.5</v>
      </c>
      <c r="AK330" s="9">
        <v>2.1</v>
      </c>
      <c r="AL330" s="9">
        <v>5.7</v>
      </c>
      <c r="BA330" s="9" t="s">
        <v>81</v>
      </c>
      <c r="BB330" s="9" t="s">
        <v>82</v>
      </c>
      <c r="BC330" s="9" t="s">
        <v>178</v>
      </c>
      <c r="BD330" s="9">
        <v>3.5</v>
      </c>
      <c r="BE330" s="9">
        <v>2.1</v>
      </c>
      <c r="BF330" s="9">
        <v>5.7</v>
      </c>
      <c r="BG330" s="35" t="s">
        <v>84</v>
      </c>
      <c r="BH330" s="35" t="s">
        <v>88</v>
      </c>
      <c r="BI330" s="36">
        <v>2.3467490789727461</v>
      </c>
      <c r="BJ330" s="36">
        <v>1.6670240587123641</v>
      </c>
      <c r="BK330" s="36">
        <v>3.210087916639468</v>
      </c>
      <c r="BM330" s="9">
        <v>0.67972502026038195</v>
      </c>
      <c r="BN330" s="9">
        <v>0.86333883766672193</v>
      </c>
      <c r="BO330" s="9">
        <v>0.85303099976561947</v>
      </c>
      <c r="BP330" s="9">
        <v>0.511040036005462</v>
      </c>
      <c r="BQ330" s="9">
        <v>1.1662983251280752</v>
      </c>
    </row>
    <row r="331" spans="1:69" s="9" customFormat="1" ht="21" customHeight="1" x14ac:dyDescent="0.35">
      <c r="A331" s="9">
        <v>39</v>
      </c>
      <c r="B331" s="9">
        <v>19</v>
      </c>
      <c r="C331" s="9" t="s">
        <v>378</v>
      </c>
      <c r="D331" s="9" t="s">
        <v>1658</v>
      </c>
      <c r="E331" s="9" t="s">
        <v>379</v>
      </c>
      <c r="F331" s="9" t="s">
        <v>882</v>
      </c>
      <c r="G331" s="9">
        <v>2000</v>
      </c>
      <c r="H331" s="9" t="s">
        <v>912</v>
      </c>
      <c r="I331" s="9" t="s">
        <v>1395</v>
      </c>
      <c r="J331" s="9" t="s">
        <v>1396</v>
      </c>
      <c r="K331" s="9" t="s">
        <v>1396</v>
      </c>
      <c r="S331" s="9">
        <v>1</v>
      </c>
      <c r="AT331" s="9">
        <v>9.4</v>
      </c>
      <c r="AU331" s="9">
        <v>1.1000000000000001</v>
      </c>
      <c r="AV331" s="9">
        <v>78.400000000000006</v>
      </c>
      <c r="BA331" s="9" t="s">
        <v>575</v>
      </c>
      <c r="BB331" s="9" t="s">
        <v>82</v>
      </c>
      <c r="BD331" s="9">
        <v>9.4</v>
      </c>
      <c r="BE331" s="9">
        <v>1.1000000000000001</v>
      </c>
      <c r="BF331" s="9">
        <v>78.400000000000006</v>
      </c>
      <c r="BG331" s="35" t="s">
        <v>575</v>
      </c>
      <c r="BH331" s="35"/>
      <c r="BI331" s="36">
        <v>9.4</v>
      </c>
      <c r="BJ331" s="36">
        <v>1.1000000000000001</v>
      </c>
      <c r="BK331" s="36">
        <v>78.400000000000006</v>
      </c>
      <c r="BM331" s="9">
        <v>8.3000000000000007</v>
      </c>
      <c r="BN331" s="9">
        <v>69</v>
      </c>
      <c r="BO331" s="9">
        <v>2.2407096892759584</v>
      </c>
      <c r="BP331" s="9">
        <v>9.5310179804324935E-2</v>
      </c>
      <c r="BQ331" s="9">
        <v>4.3618239273563626</v>
      </c>
    </row>
    <row r="332" spans="1:69" s="9" customFormat="1" ht="21" customHeight="1" x14ac:dyDescent="0.35">
      <c r="A332" s="9">
        <v>39</v>
      </c>
      <c r="B332" s="9">
        <v>20</v>
      </c>
      <c r="C332" s="9" t="s">
        <v>378</v>
      </c>
      <c r="D332" s="9" t="s">
        <v>1658</v>
      </c>
      <c r="E332" s="9" t="s">
        <v>379</v>
      </c>
      <c r="F332" s="9" t="s">
        <v>882</v>
      </c>
      <c r="G332" s="9">
        <v>2000</v>
      </c>
      <c r="H332" s="9" t="s">
        <v>912</v>
      </c>
      <c r="I332" s="9" t="s">
        <v>1397</v>
      </c>
      <c r="J332" s="9" t="s">
        <v>1396</v>
      </c>
      <c r="K332" s="9" t="s">
        <v>1396</v>
      </c>
      <c r="S332" s="9">
        <v>1</v>
      </c>
      <c r="AT332" s="9">
        <v>7.1</v>
      </c>
      <c r="AU332" s="9">
        <v>2</v>
      </c>
      <c r="AV332" s="9">
        <v>25.5</v>
      </c>
      <c r="BA332" s="9" t="s">
        <v>575</v>
      </c>
      <c r="BB332" s="9" t="s">
        <v>82</v>
      </c>
      <c r="BD332" s="9">
        <v>7.1</v>
      </c>
      <c r="BE332" s="9">
        <v>2</v>
      </c>
      <c r="BF332" s="9">
        <v>25.5</v>
      </c>
      <c r="BG332" s="35" t="s">
        <v>575</v>
      </c>
      <c r="BH332" s="35"/>
      <c r="BI332" s="36">
        <v>7.1</v>
      </c>
      <c r="BJ332" s="36">
        <v>2</v>
      </c>
      <c r="BK332" s="36">
        <v>25.5</v>
      </c>
      <c r="BM332" s="9">
        <v>5.0999999999999996</v>
      </c>
      <c r="BN332" s="9">
        <v>18.399999999999999</v>
      </c>
      <c r="BO332" s="9">
        <v>1.9600947840472698</v>
      </c>
      <c r="BP332" s="9">
        <v>0.69314718055994529</v>
      </c>
      <c r="BQ332" s="9">
        <v>3.2386784521643803</v>
      </c>
    </row>
    <row r="333" spans="1:69" s="9" customFormat="1" ht="21" customHeight="1" x14ac:dyDescent="0.35">
      <c r="A333" s="9">
        <v>41</v>
      </c>
      <c r="B333" s="9">
        <v>13</v>
      </c>
      <c r="C333" s="9" t="s">
        <v>914</v>
      </c>
      <c r="D333" s="9" t="s">
        <v>1659</v>
      </c>
      <c r="E333" s="9" t="s">
        <v>604</v>
      </c>
      <c r="F333" s="9" t="s">
        <v>882</v>
      </c>
      <c r="G333" s="9">
        <v>1997</v>
      </c>
      <c r="H333" s="9" t="s">
        <v>924</v>
      </c>
      <c r="I333" s="9" t="s">
        <v>1398</v>
      </c>
      <c r="J333" s="9" t="s">
        <v>1396</v>
      </c>
      <c r="K333" s="9" t="s">
        <v>1396</v>
      </c>
      <c r="T333" s="9">
        <v>1</v>
      </c>
      <c r="AW333" s="9" t="s">
        <v>528</v>
      </c>
      <c r="AX333" s="9">
        <v>7.2</v>
      </c>
      <c r="AY333" s="9">
        <v>1.7</v>
      </c>
      <c r="AZ333" s="9">
        <v>31.2</v>
      </c>
      <c r="BA333" s="9" t="s">
        <v>158</v>
      </c>
      <c r="BB333" s="9" t="s">
        <v>82</v>
      </c>
      <c r="BC333" s="9" t="s">
        <v>528</v>
      </c>
      <c r="BD333" s="9">
        <v>7.2</v>
      </c>
      <c r="BE333" s="9">
        <v>1.7</v>
      </c>
      <c r="BF333" s="9">
        <v>31.2</v>
      </c>
      <c r="BG333" s="35" t="s">
        <v>158</v>
      </c>
      <c r="BH333" s="35"/>
      <c r="BI333" s="36">
        <v>7.2</v>
      </c>
      <c r="BJ333" s="36">
        <v>1.7</v>
      </c>
      <c r="BK333" s="36">
        <v>31.2</v>
      </c>
      <c r="BM333" s="9">
        <v>5.5</v>
      </c>
      <c r="BN333" s="9">
        <v>24</v>
      </c>
      <c r="BO333" s="9">
        <v>1.9740810260220096</v>
      </c>
      <c r="BP333" s="9">
        <v>0.53062825106217038</v>
      </c>
      <c r="BQ333" s="9">
        <v>3.4404180948154366</v>
      </c>
    </row>
    <row r="334" spans="1:69" s="9" customFormat="1" ht="21" customHeight="1" x14ac:dyDescent="0.35">
      <c r="A334" s="9">
        <v>41</v>
      </c>
      <c r="B334" s="9">
        <v>14</v>
      </c>
      <c r="C334" s="9" t="s">
        <v>914</v>
      </c>
      <c r="D334" s="9" t="s">
        <v>1659</v>
      </c>
      <c r="E334" s="9" t="s">
        <v>604</v>
      </c>
      <c r="F334" s="9" t="s">
        <v>882</v>
      </c>
      <c r="G334" s="9">
        <v>1997</v>
      </c>
      <c r="H334" s="9" t="s">
        <v>924</v>
      </c>
      <c r="I334" s="9" t="s">
        <v>1399</v>
      </c>
      <c r="J334" s="9" t="s">
        <v>1396</v>
      </c>
      <c r="K334" s="9" t="s">
        <v>1396</v>
      </c>
      <c r="T334" s="9">
        <v>1</v>
      </c>
      <c r="AW334" s="9" t="s">
        <v>528</v>
      </c>
      <c r="AX334" s="9">
        <v>9.4</v>
      </c>
      <c r="AY334" s="9">
        <v>2.5</v>
      </c>
      <c r="AZ334" s="9">
        <v>34.6</v>
      </c>
      <c r="BA334" s="9" t="s">
        <v>158</v>
      </c>
      <c r="BB334" s="9" t="s">
        <v>82</v>
      </c>
      <c r="BC334" s="9" t="s">
        <v>528</v>
      </c>
      <c r="BD334" s="9">
        <v>9.4</v>
      </c>
      <c r="BE334" s="9">
        <v>2.5</v>
      </c>
      <c r="BF334" s="9">
        <v>34.6</v>
      </c>
      <c r="BG334" s="35" t="s">
        <v>158</v>
      </c>
      <c r="BH334" s="35"/>
      <c r="BI334" s="36">
        <v>9.4</v>
      </c>
      <c r="BJ334" s="36">
        <v>2.5</v>
      </c>
      <c r="BK334" s="36">
        <v>34.6</v>
      </c>
      <c r="BM334" s="9">
        <v>6.9</v>
      </c>
      <c r="BN334" s="9">
        <v>25.200000000000003</v>
      </c>
      <c r="BO334" s="9">
        <v>2.2407096892759584</v>
      </c>
      <c r="BP334" s="9">
        <v>0.91629073187415511</v>
      </c>
      <c r="BQ334" s="9">
        <v>3.5438536820636788</v>
      </c>
    </row>
    <row r="335" spans="1:69" s="9" customFormat="1" ht="21" customHeight="1" x14ac:dyDescent="0.35">
      <c r="A335" s="9">
        <v>41</v>
      </c>
      <c r="B335" s="9">
        <v>15</v>
      </c>
      <c r="C335" s="9" t="s">
        <v>914</v>
      </c>
      <c r="D335" s="9" t="s">
        <v>1659</v>
      </c>
      <c r="E335" s="9" t="s">
        <v>604</v>
      </c>
      <c r="F335" s="9" t="s">
        <v>882</v>
      </c>
      <c r="G335" s="9">
        <v>1997</v>
      </c>
      <c r="H335" s="9" t="s">
        <v>924</v>
      </c>
      <c r="I335" s="9" t="s">
        <v>1395</v>
      </c>
      <c r="J335" s="9" t="s">
        <v>1396</v>
      </c>
      <c r="K335" s="9" t="s">
        <v>1396</v>
      </c>
      <c r="T335" s="9">
        <v>1</v>
      </c>
      <c r="AW335" s="9" t="s">
        <v>528</v>
      </c>
      <c r="AX335" s="9">
        <v>4.0999999999999996</v>
      </c>
      <c r="AY335" s="9">
        <v>1</v>
      </c>
      <c r="AZ335" s="9">
        <v>16.5</v>
      </c>
      <c r="BA335" s="9" t="s">
        <v>158</v>
      </c>
      <c r="BB335" s="9" t="s">
        <v>82</v>
      </c>
      <c r="BC335" s="9" t="s">
        <v>528</v>
      </c>
      <c r="BD335" s="9">
        <v>4.0999999999999996</v>
      </c>
      <c r="BE335" s="9">
        <v>1</v>
      </c>
      <c r="BF335" s="9">
        <v>16.5</v>
      </c>
      <c r="BG335" s="35" t="s">
        <v>158</v>
      </c>
      <c r="BH335" s="35"/>
      <c r="BI335" s="36">
        <v>4.0999999999999996</v>
      </c>
      <c r="BJ335" s="36">
        <v>1</v>
      </c>
      <c r="BK335" s="36">
        <v>16.5</v>
      </c>
      <c r="BM335" s="9">
        <v>3.0999999999999996</v>
      </c>
      <c r="BN335" s="9">
        <v>12.4</v>
      </c>
      <c r="BO335" s="9">
        <v>1.410986973710262</v>
      </c>
      <c r="BP335" s="9">
        <v>0</v>
      </c>
      <c r="BQ335" s="9">
        <v>2.8033603809065348</v>
      </c>
    </row>
    <row r="336" spans="1:69" s="9" customFormat="1" ht="21" customHeight="1" x14ac:dyDescent="0.35">
      <c r="A336" s="9">
        <v>41</v>
      </c>
      <c r="B336" s="9">
        <v>16</v>
      </c>
      <c r="C336" s="9" t="s">
        <v>914</v>
      </c>
      <c r="D336" s="9" t="s">
        <v>1659</v>
      </c>
      <c r="E336" s="9" t="s">
        <v>604</v>
      </c>
      <c r="F336" s="9" t="s">
        <v>882</v>
      </c>
      <c r="G336" s="9">
        <v>1997</v>
      </c>
      <c r="H336" s="9" t="s">
        <v>924</v>
      </c>
      <c r="I336" s="9" t="s">
        <v>1397</v>
      </c>
      <c r="J336" s="9" t="s">
        <v>1396</v>
      </c>
      <c r="K336" s="9" t="s">
        <v>1396</v>
      </c>
      <c r="T336" s="9">
        <v>1</v>
      </c>
      <c r="AW336" s="9" t="s">
        <v>528</v>
      </c>
      <c r="AX336" s="9">
        <v>1.5</v>
      </c>
      <c r="AY336" s="9">
        <v>0.7</v>
      </c>
      <c r="AZ336" s="9">
        <v>3</v>
      </c>
      <c r="BA336" s="9" t="s">
        <v>158</v>
      </c>
      <c r="BB336" s="9" t="s">
        <v>82</v>
      </c>
      <c r="BC336" s="9" t="s">
        <v>528</v>
      </c>
      <c r="BD336" s="9">
        <v>1.5</v>
      </c>
      <c r="BE336" s="9">
        <v>0.7</v>
      </c>
      <c r="BF336" s="9">
        <v>3</v>
      </c>
      <c r="BG336" s="35" t="s">
        <v>158</v>
      </c>
      <c r="BH336" s="35"/>
      <c r="BI336" s="36">
        <v>1.5</v>
      </c>
      <c r="BJ336" s="36">
        <v>0.7</v>
      </c>
      <c r="BK336" s="36">
        <v>3</v>
      </c>
      <c r="BM336" s="9">
        <v>0.8</v>
      </c>
      <c r="BN336" s="9">
        <v>1.5</v>
      </c>
      <c r="BO336" s="9">
        <v>0.40546510810816438</v>
      </c>
      <c r="BP336" s="9">
        <v>-0.35667494393873245</v>
      </c>
      <c r="BQ336" s="9">
        <v>1.0986122886681098</v>
      </c>
    </row>
    <row r="337" spans="1:69" s="9" customFormat="1" ht="21" customHeight="1" x14ac:dyDescent="0.35">
      <c r="A337" s="9">
        <v>56</v>
      </c>
      <c r="B337" s="9">
        <v>3</v>
      </c>
      <c r="C337" s="9" t="s">
        <v>1400</v>
      </c>
      <c r="D337" s="9" t="s">
        <v>1688</v>
      </c>
      <c r="E337" s="9" t="s">
        <v>1401</v>
      </c>
      <c r="F337" s="9" t="s">
        <v>882</v>
      </c>
      <c r="G337" s="9">
        <v>2012</v>
      </c>
      <c r="H337" s="9" t="s">
        <v>1414</v>
      </c>
      <c r="I337" s="9" t="s">
        <v>1415</v>
      </c>
      <c r="J337" s="9" t="s">
        <v>1396</v>
      </c>
      <c r="K337" s="9" t="s">
        <v>1396</v>
      </c>
      <c r="Q337" s="9">
        <v>1</v>
      </c>
      <c r="AP337" s="9" t="s">
        <v>1416</v>
      </c>
      <c r="AQ337" s="9">
        <v>0.5</v>
      </c>
      <c r="AR337" s="9">
        <v>0.4</v>
      </c>
      <c r="AS337" s="9">
        <v>0.7</v>
      </c>
      <c r="BA337" s="9" t="s">
        <v>84</v>
      </c>
      <c r="BB337" s="9" t="s">
        <v>82</v>
      </c>
      <c r="BC337" s="9" t="s">
        <v>1416</v>
      </c>
      <c r="BD337" s="9">
        <v>0.5</v>
      </c>
      <c r="BE337" s="9">
        <v>0.4</v>
      </c>
      <c r="BF337" s="9">
        <v>0.7</v>
      </c>
      <c r="BG337" s="35" t="s">
        <v>84</v>
      </c>
      <c r="BH337" s="35" t="s">
        <v>82</v>
      </c>
      <c r="BI337" s="36">
        <v>0.5</v>
      </c>
      <c r="BJ337" s="36">
        <v>0.4</v>
      </c>
      <c r="BK337" s="36">
        <v>0.7</v>
      </c>
      <c r="BM337" s="9">
        <v>9.9999999999999978E-2</v>
      </c>
      <c r="BN337" s="9">
        <v>0.19999999999999996</v>
      </c>
      <c r="BO337" s="9">
        <v>-0.69314718055994529</v>
      </c>
      <c r="BP337" s="9">
        <v>-0.916290731874155</v>
      </c>
      <c r="BQ337" s="9">
        <v>-0.35667494393873245</v>
      </c>
    </row>
    <row r="338" spans="1:69" s="9" customFormat="1" ht="21" customHeight="1" x14ac:dyDescent="0.35">
      <c r="A338" s="9">
        <v>81</v>
      </c>
      <c r="B338" s="9">
        <v>10</v>
      </c>
      <c r="C338" s="9" t="s">
        <v>730</v>
      </c>
      <c r="D338" s="9" t="s">
        <v>1687</v>
      </c>
      <c r="E338" s="9" t="s">
        <v>731</v>
      </c>
      <c r="F338" s="9" t="s">
        <v>882</v>
      </c>
      <c r="G338" s="9">
        <v>2018</v>
      </c>
      <c r="H338" s="9" t="s">
        <v>1045</v>
      </c>
      <c r="I338" s="9" t="s">
        <v>1396</v>
      </c>
      <c r="J338" s="9" t="s">
        <v>1396</v>
      </c>
      <c r="K338" s="9" t="s">
        <v>1396</v>
      </c>
      <c r="O338" s="9">
        <v>1</v>
      </c>
      <c r="AI338" s="9" t="s">
        <v>178</v>
      </c>
      <c r="AJ338" s="9">
        <v>7.6</v>
      </c>
      <c r="AK338" s="9">
        <v>5</v>
      </c>
      <c r="AL338" s="9">
        <v>11.5</v>
      </c>
      <c r="BA338" s="9" t="s">
        <v>81</v>
      </c>
      <c r="BB338" s="9" t="s">
        <v>82</v>
      </c>
      <c r="BC338" s="9" t="s">
        <v>178</v>
      </c>
      <c r="BD338" s="9">
        <v>7.6</v>
      </c>
      <c r="BE338" s="9">
        <v>5</v>
      </c>
      <c r="BF338" s="9">
        <v>11.5</v>
      </c>
      <c r="BG338" s="35" t="s">
        <v>84</v>
      </c>
      <c r="BH338" s="35" t="s">
        <v>1417</v>
      </c>
      <c r="BI338" s="36">
        <v>3.8326585967455973</v>
      </c>
      <c r="BJ338" s="36">
        <v>2.9553922337524265</v>
      </c>
      <c r="BK338" s="36">
        <v>4.8938419407921456</v>
      </c>
      <c r="BM338" s="9">
        <v>0.87726636299317073</v>
      </c>
      <c r="BN338" s="9">
        <v>1.0611833440465483</v>
      </c>
      <c r="BO338" s="9">
        <v>1.3435587129677873</v>
      </c>
      <c r="BP338" s="9">
        <v>1.0836313776678872</v>
      </c>
      <c r="BQ338" s="9">
        <v>1.5879776679709721</v>
      </c>
    </row>
    <row r="339" spans="1:69" s="9" customFormat="1" ht="21" customHeight="1" x14ac:dyDescent="0.35">
      <c r="A339" s="9">
        <v>111</v>
      </c>
      <c r="B339" s="9">
        <v>27</v>
      </c>
      <c r="C339" s="9" t="s">
        <v>583</v>
      </c>
      <c r="D339" s="9" t="s">
        <v>1692</v>
      </c>
      <c r="E339" s="9" t="s">
        <v>1251</v>
      </c>
      <c r="F339" s="9" t="s">
        <v>882</v>
      </c>
      <c r="G339" s="9">
        <v>2023</v>
      </c>
      <c r="I339" s="9" t="s">
        <v>1418</v>
      </c>
      <c r="J339" s="9" t="s">
        <v>1396</v>
      </c>
      <c r="K339" s="9" t="s">
        <v>1396</v>
      </c>
      <c r="Q339" s="9">
        <v>1</v>
      </c>
      <c r="AP339" s="9" t="s">
        <v>1253</v>
      </c>
      <c r="AQ339" s="9">
        <v>1.1000000000000001</v>
      </c>
      <c r="AR339" s="9">
        <v>0.7</v>
      </c>
      <c r="AS339" s="9">
        <v>1.7</v>
      </c>
      <c r="BA339" s="9" t="s">
        <v>84</v>
      </c>
      <c r="BB339" s="9" t="s">
        <v>82</v>
      </c>
      <c r="BC339" s="9" t="s">
        <v>1253</v>
      </c>
      <c r="BD339" s="9">
        <v>1.1000000000000001</v>
      </c>
      <c r="BE339" s="9">
        <v>0.7</v>
      </c>
      <c r="BF339" s="9">
        <v>1.7</v>
      </c>
      <c r="BG339" s="35" t="s">
        <v>84</v>
      </c>
      <c r="BH339" s="35" t="s">
        <v>82</v>
      </c>
      <c r="BI339" s="36">
        <v>1.1000000000000001</v>
      </c>
      <c r="BJ339" s="36">
        <v>0.7</v>
      </c>
      <c r="BK339" s="36">
        <v>1.7</v>
      </c>
      <c r="BM339" s="9">
        <v>0.40000000000000013</v>
      </c>
      <c r="BN339" s="9">
        <v>0.59999999999999987</v>
      </c>
      <c r="BO339" s="9">
        <v>9.5310179804324935E-2</v>
      </c>
      <c r="BP339" s="9">
        <v>-0.35667494393873245</v>
      </c>
      <c r="BQ339" s="9">
        <v>0.53062825106217038</v>
      </c>
    </row>
    <row r="340" spans="1:69" s="9" customFormat="1" ht="21" customHeight="1" x14ac:dyDescent="0.35">
      <c r="A340" s="9">
        <v>123</v>
      </c>
      <c r="B340" s="9">
        <v>4</v>
      </c>
      <c r="C340" s="9" t="s">
        <v>1392</v>
      </c>
      <c r="D340" s="9" t="s">
        <v>1695</v>
      </c>
      <c r="E340" s="9" t="s">
        <v>1393</v>
      </c>
      <c r="F340" s="9" t="s">
        <v>882</v>
      </c>
      <c r="G340" s="9">
        <v>2023</v>
      </c>
      <c r="I340" s="9" t="s">
        <v>1396</v>
      </c>
      <c r="J340" s="9" t="s">
        <v>1396</v>
      </c>
      <c r="K340" s="9" t="s">
        <v>1396</v>
      </c>
      <c r="T340" s="9">
        <v>1</v>
      </c>
      <c r="AX340" s="9">
        <v>23.9</v>
      </c>
      <c r="AY340" s="9">
        <v>9.7799999999999994</v>
      </c>
      <c r="AZ340" s="9">
        <v>38.020000000000003</v>
      </c>
      <c r="BA340" s="9" t="s">
        <v>158</v>
      </c>
      <c r="BB340" s="9" t="s">
        <v>82</v>
      </c>
      <c r="BD340" s="9">
        <v>23.9</v>
      </c>
      <c r="BE340" s="9">
        <v>9.7799999999999994</v>
      </c>
      <c r="BF340" s="9">
        <v>38.020000000000003</v>
      </c>
      <c r="BG340" s="35" t="s">
        <v>158</v>
      </c>
      <c r="BH340" s="35"/>
      <c r="BI340" s="36">
        <v>23.9</v>
      </c>
      <c r="BJ340" s="36">
        <v>9.7799999999999994</v>
      </c>
      <c r="BK340" s="36">
        <v>38.020000000000003</v>
      </c>
      <c r="BM340" s="9">
        <v>14.12</v>
      </c>
      <c r="BN340" s="9">
        <v>14.120000000000005</v>
      </c>
      <c r="BO340" s="9">
        <v>3.1738784589374651</v>
      </c>
      <c r="BP340" s="9">
        <v>2.2803394840467259</v>
      </c>
      <c r="BQ340" s="9">
        <v>3.6381123370602833</v>
      </c>
    </row>
    <row r="341" spans="1:69" s="9" customFormat="1" ht="21" customHeight="1" x14ac:dyDescent="0.35">
      <c r="A341" s="9">
        <v>39</v>
      </c>
      <c r="B341" s="9">
        <v>7</v>
      </c>
      <c r="C341" s="9" t="s">
        <v>378</v>
      </c>
      <c r="D341" s="9" t="s">
        <v>1658</v>
      </c>
      <c r="E341" s="9" t="s">
        <v>379</v>
      </c>
      <c r="F341" s="9" t="s">
        <v>882</v>
      </c>
      <c r="G341" s="9">
        <v>2000</v>
      </c>
      <c r="H341" s="9" t="s">
        <v>912</v>
      </c>
      <c r="I341" s="9" t="s">
        <v>1332</v>
      </c>
      <c r="J341" s="9" t="s">
        <v>1333</v>
      </c>
      <c r="K341" s="9" t="s">
        <v>1333</v>
      </c>
      <c r="S341" s="9">
        <v>1</v>
      </c>
      <c r="AT341" s="9">
        <v>13</v>
      </c>
      <c r="AU341" s="9">
        <v>2.4</v>
      </c>
      <c r="AV341" s="9">
        <v>71.099999999999994</v>
      </c>
      <c r="BA341" s="9" t="s">
        <v>575</v>
      </c>
      <c r="BB341" s="9" t="s">
        <v>82</v>
      </c>
      <c r="BD341" s="9">
        <v>13</v>
      </c>
      <c r="BE341" s="9">
        <v>2.4</v>
      </c>
      <c r="BF341" s="9">
        <v>71.099999999999994</v>
      </c>
      <c r="BG341" s="35" t="s">
        <v>575</v>
      </c>
      <c r="BH341" s="35"/>
      <c r="BI341" s="36">
        <v>13</v>
      </c>
      <c r="BJ341" s="36">
        <v>2.4</v>
      </c>
      <c r="BK341" s="36">
        <v>71.099999999999994</v>
      </c>
      <c r="BM341" s="9">
        <v>10.6</v>
      </c>
      <c r="BN341" s="9">
        <v>58.099999999999994</v>
      </c>
      <c r="BO341" s="9">
        <v>2.5649493574615367</v>
      </c>
      <c r="BP341" s="9">
        <v>0.87546873735389985</v>
      </c>
      <c r="BQ341" s="9">
        <v>4.2640873368091947</v>
      </c>
    </row>
    <row r="342" spans="1:69" s="9" customFormat="1" ht="21" customHeight="1" x14ac:dyDescent="0.35">
      <c r="A342" s="9">
        <v>41</v>
      </c>
      <c r="B342" s="9">
        <v>5</v>
      </c>
      <c r="C342" s="9" t="s">
        <v>914</v>
      </c>
      <c r="D342" s="9" t="s">
        <v>1659</v>
      </c>
      <c r="E342" s="9" t="s">
        <v>604</v>
      </c>
      <c r="F342" s="9" t="s">
        <v>882</v>
      </c>
      <c r="G342" s="9">
        <v>1997</v>
      </c>
      <c r="H342" s="9" t="s">
        <v>924</v>
      </c>
      <c r="I342" s="9" t="s">
        <v>1334</v>
      </c>
      <c r="J342" s="9" t="s">
        <v>1333</v>
      </c>
      <c r="K342" s="9" t="s">
        <v>1333</v>
      </c>
      <c r="T342" s="9">
        <v>1</v>
      </c>
      <c r="AW342" s="9" t="s">
        <v>528</v>
      </c>
      <c r="AX342" s="9">
        <v>6.3</v>
      </c>
      <c r="AY342" s="9">
        <v>1.7</v>
      </c>
      <c r="AZ342" s="9">
        <v>24.1</v>
      </c>
      <c r="BA342" s="9" t="s">
        <v>158</v>
      </c>
      <c r="BB342" s="9" t="s">
        <v>82</v>
      </c>
      <c r="BC342" s="9" t="s">
        <v>528</v>
      </c>
      <c r="BD342" s="9">
        <v>6.3</v>
      </c>
      <c r="BE342" s="9">
        <v>1.7</v>
      </c>
      <c r="BF342" s="9">
        <v>24.1</v>
      </c>
      <c r="BG342" s="35" t="s">
        <v>158</v>
      </c>
      <c r="BH342" s="35"/>
      <c r="BI342" s="36">
        <v>6.3</v>
      </c>
      <c r="BJ342" s="36">
        <v>1.7</v>
      </c>
      <c r="BK342" s="36">
        <v>24.1</v>
      </c>
      <c r="BM342" s="9">
        <v>4.5999999999999996</v>
      </c>
      <c r="BN342" s="9">
        <v>17.8</v>
      </c>
      <c r="BO342" s="9">
        <v>1.8405496333974869</v>
      </c>
      <c r="BP342" s="9">
        <v>0.53062825106217038</v>
      </c>
      <c r="BQ342" s="9">
        <v>3.1822118404966093</v>
      </c>
    </row>
    <row r="343" spans="1:69" s="9" customFormat="1" ht="21" customHeight="1" x14ac:dyDescent="0.35">
      <c r="A343" s="9">
        <v>41</v>
      </c>
      <c r="B343" s="9">
        <v>6</v>
      </c>
      <c r="C343" s="9" t="s">
        <v>914</v>
      </c>
      <c r="D343" s="9" t="s">
        <v>1659</v>
      </c>
      <c r="E343" s="9" t="s">
        <v>604</v>
      </c>
      <c r="F343" s="9" t="s">
        <v>882</v>
      </c>
      <c r="G343" s="9">
        <v>1997</v>
      </c>
      <c r="H343" s="9" t="s">
        <v>924</v>
      </c>
      <c r="I343" s="9" t="s">
        <v>1335</v>
      </c>
      <c r="J343" s="9" t="s">
        <v>1333</v>
      </c>
      <c r="K343" s="9" t="s">
        <v>1333</v>
      </c>
      <c r="T343" s="9">
        <v>1</v>
      </c>
      <c r="AW343" s="9" t="s">
        <v>528</v>
      </c>
      <c r="AX343" s="9">
        <v>1.6</v>
      </c>
      <c r="AY343" s="9">
        <v>0.4</v>
      </c>
      <c r="AZ343" s="9">
        <v>6.3</v>
      </c>
      <c r="BA343" s="9" t="s">
        <v>158</v>
      </c>
      <c r="BB343" s="9" t="s">
        <v>82</v>
      </c>
      <c r="BC343" s="9" t="s">
        <v>528</v>
      </c>
      <c r="BD343" s="9">
        <v>1.6</v>
      </c>
      <c r="BE343" s="9">
        <v>0.4</v>
      </c>
      <c r="BF343" s="9">
        <v>6.3</v>
      </c>
      <c r="BG343" s="35" t="s">
        <v>158</v>
      </c>
      <c r="BH343" s="35"/>
      <c r="BI343" s="36">
        <v>1.6</v>
      </c>
      <c r="BJ343" s="36">
        <v>0.4</v>
      </c>
      <c r="BK343" s="36">
        <v>6.3</v>
      </c>
      <c r="BM343" s="9">
        <v>1.2000000000000002</v>
      </c>
      <c r="BN343" s="9">
        <v>4.6999999999999993</v>
      </c>
      <c r="BO343" s="9">
        <v>0.47000362924573563</v>
      </c>
      <c r="BP343" s="9">
        <v>-0.916290731874155</v>
      </c>
      <c r="BQ343" s="9">
        <v>1.8405496333974869</v>
      </c>
    </row>
    <row r="344" spans="1:69" s="9" customFormat="1" ht="21" customHeight="1" x14ac:dyDescent="0.35">
      <c r="A344" s="9">
        <v>84</v>
      </c>
      <c r="B344" s="9">
        <v>4</v>
      </c>
      <c r="C344" s="9" t="s">
        <v>749</v>
      </c>
      <c r="D344" s="9" t="s">
        <v>1662</v>
      </c>
      <c r="E344" s="9" t="s">
        <v>750</v>
      </c>
      <c r="F344" s="9" t="s">
        <v>882</v>
      </c>
      <c r="G344" s="9">
        <v>2009</v>
      </c>
      <c r="H344" s="9" t="s">
        <v>965</v>
      </c>
      <c r="I344" s="9" t="s">
        <v>1336</v>
      </c>
      <c r="J344" s="9" t="s">
        <v>1333</v>
      </c>
      <c r="K344" s="9" t="s">
        <v>1333</v>
      </c>
      <c r="P344" s="9">
        <v>1</v>
      </c>
      <c r="AM344" s="9" t="e">
        <v>#REF!</v>
      </c>
      <c r="AN344" s="9" t="e">
        <v>#REF!</v>
      </c>
      <c r="AO344" s="9" t="e">
        <v>#REF!</v>
      </c>
      <c r="BA344" s="9" t="s">
        <v>134</v>
      </c>
      <c r="BB344" s="9" t="s">
        <v>135</v>
      </c>
      <c r="BD344" s="9">
        <v>1.4490349381417118</v>
      </c>
      <c r="BE344" s="9">
        <v>0.97378802379595419</v>
      </c>
      <c r="BF344" s="9">
        <v>2.0644456412301837</v>
      </c>
      <c r="BG344" s="35" t="s">
        <v>134</v>
      </c>
      <c r="BH344" s="35" t="s">
        <v>135</v>
      </c>
      <c r="BI344" s="36">
        <v>1.4490349381417118</v>
      </c>
      <c r="BJ344" s="36">
        <v>0.97378802379595419</v>
      </c>
      <c r="BK344" s="36">
        <v>2.0644456412301837</v>
      </c>
      <c r="BM344" s="9">
        <v>0.47524691434575761</v>
      </c>
      <c r="BN344" s="9">
        <v>0.6154107030884719</v>
      </c>
      <c r="BO344" s="9">
        <v>0.37089777494690013</v>
      </c>
      <c r="BP344" s="9">
        <v>-2.6561633731883843E-2</v>
      </c>
      <c r="BQ344" s="9">
        <v>0.72486173576252644</v>
      </c>
    </row>
    <row r="345" spans="1:69" s="9" customFormat="1" ht="21" customHeight="1" x14ac:dyDescent="0.35">
      <c r="A345" s="20">
        <v>24</v>
      </c>
      <c r="B345" s="20">
        <v>1</v>
      </c>
      <c r="C345" s="20" t="s">
        <v>230</v>
      </c>
      <c r="D345" s="20" t="str">
        <f t="shared" ref="D345:D376" si="48">CONCATENATE(C345," ","(",G345,")")</f>
        <v>Clements et al (2022)</v>
      </c>
      <c r="E345" s="20" t="s">
        <v>231</v>
      </c>
      <c r="F345" s="20" t="s">
        <v>882</v>
      </c>
      <c r="G345" s="20">
        <v>2022</v>
      </c>
      <c r="H345" s="20" t="s">
        <v>1370</v>
      </c>
      <c r="I345" s="20" t="s">
        <v>1468</v>
      </c>
      <c r="J345" s="20" t="s">
        <v>1469</v>
      </c>
      <c r="K345" s="20" t="s">
        <v>1700</v>
      </c>
      <c r="L345" s="20">
        <v>1</v>
      </c>
      <c r="M345" s="20"/>
      <c r="N345" s="20"/>
      <c r="O345" s="20"/>
      <c r="P345" s="20"/>
      <c r="Q345" s="20"/>
      <c r="R345" s="20"/>
      <c r="S345" s="20"/>
      <c r="T345" s="20"/>
      <c r="U345" s="20">
        <v>1.19</v>
      </c>
      <c r="V345" s="20">
        <v>1.06</v>
      </c>
      <c r="W345" s="20">
        <v>1.35</v>
      </c>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t="s">
        <v>308</v>
      </c>
      <c r="BB345" s="20" t="s">
        <v>82</v>
      </c>
      <c r="BC345" s="20"/>
      <c r="BD345" s="20">
        <v>1.19</v>
      </c>
      <c r="BE345" s="20">
        <v>1.06</v>
      </c>
      <c r="BF345" s="20">
        <v>1.35</v>
      </c>
      <c r="BG345" s="21" t="s">
        <v>134</v>
      </c>
      <c r="BH345" s="21" t="s">
        <v>1086</v>
      </c>
      <c r="BI345" s="25">
        <f>SQRT(BD345)</f>
        <v>1.0908712114635715</v>
      </c>
      <c r="BJ345" s="25">
        <f>SQRT(BE345)</f>
        <v>1.0295630140987</v>
      </c>
      <c r="BK345" s="25">
        <f>SQRT(BF345)</f>
        <v>1.1618950038622251</v>
      </c>
      <c r="BL345" s="20"/>
      <c r="BM345" s="23">
        <f t="shared" ref="BM345:BM376" si="49">BI345-BJ345</f>
        <v>6.1308197364871475E-2</v>
      </c>
      <c r="BN345" s="20">
        <f t="shared" ref="BN345:BN376" si="50">BK345-BI345</f>
        <v>7.102379239865364E-2</v>
      </c>
      <c r="BO345" s="20">
        <f t="shared" ref="BO345:BO376" si="51">LN(BI345)</f>
        <v>8.6976653561719033E-2</v>
      </c>
      <c r="BP345" s="20">
        <f t="shared" ref="BP345:BP376" si="52">LN(BJ345)</f>
        <v>2.9134454061987849E-2</v>
      </c>
      <c r="BQ345" s="20">
        <f t="shared" ref="BQ345:BQ376" si="53">LN(BK345)</f>
        <v>0.15005229622516908</v>
      </c>
    </row>
    <row r="346" spans="1:69" s="9" customFormat="1" ht="21" customHeight="1" x14ac:dyDescent="0.35">
      <c r="A346" s="20">
        <v>40</v>
      </c>
      <c r="B346" s="20">
        <v>15</v>
      </c>
      <c r="C346" s="20" t="s">
        <v>914</v>
      </c>
      <c r="D346" s="20" t="str">
        <f t="shared" si="48"/>
        <v>Hwang, S. W. et al (2009)</v>
      </c>
      <c r="E346" s="20" t="s">
        <v>389</v>
      </c>
      <c r="F346" s="20" t="s">
        <v>882</v>
      </c>
      <c r="G346" s="20">
        <v>2009</v>
      </c>
      <c r="H346" s="20" t="s">
        <v>1027</v>
      </c>
      <c r="I346" s="20" t="s">
        <v>1470</v>
      </c>
      <c r="J346" s="20" t="s">
        <v>1469</v>
      </c>
      <c r="K346" s="20" t="s">
        <v>1700</v>
      </c>
      <c r="L346" s="20"/>
      <c r="M346" s="20"/>
      <c r="N346" s="20"/>
      <c r="O346" s="20"/>
      <c r="P346" s="20"/>
      <c r="Q346" s="20"/>
      <c r="R346" s="20"/>
      <c r="S346" s="20"/>
      <c r="T346" s="20">
        <v>1</v>
      </c>
      <c r="U346" s="20"/>
      <c r="V346" s="20"/>
      <c r="W346" s="20"/>
      <c r="X346" s="20"/>
      <c r="Y346" s="20"/>
      <c r="Z346" s="20"/>
      <c r="AA346" s="20"/>
      <c r="AB346" s="20"/>
      <c r="AC346" s="20"/>
      <c r="AD346" s="20"/>
      <c r="AE346" s="20"/>
      <c r="AF346" s="20"/>
      <c r="AG346" s="20"/>
      <c r="AH346" s="20"/>
      <c r="AI346" s="20"/>
      <c r="AJ346" s="20"/>
      <c r="AK346" s="27"/>
      <c r="AL346" s="20"/>
      <c r="AM346" s="20"/>
      <c r="AN346" s="20"/>
      <c r="AO346" s="20"/>
      <c r="AP346" s="20"/>
      <c r="AQ346" s="20"/>
      <c r="AR346" s="20"/>
      <c r="AS346" s="20"/>
      <c r="AT346" s="20"/>
      <c r="AU346" s="20"/>
      <c r="AV346" s="20"/>
      <c r="AW346" s="20" t="s">
        <v>159</v>
      </c>
      <c r="AX346" s="20">
        <v>8.1999999999999993</v>
      </c>
      <c r="AY346" s="20">
        <v>5.03</v>
      </c>
      <c r="AZ346" s="20">
        <v>13.38</v>
      </c>
      <c r="BA346" s="20" t="s">
        <v>158</v>
      </c>
      <c r="BB346" s="20" t="s">
        <v>82</v>
      </c>
      <c r="BC346" s="20" t="s">
        <v>159</v>
      </c>
      <c r="BD346" s="20">
        <v>8.1999999999999993</v>
      </c>
      <c r="BE346" s="20">
        <v>5.03</v>
      </c>
      <c r="BF346" s="20">
        <v>13.38</v>
      </c>
      <c r="BG346" s="21" t="s">
        <v>158</v>
      </c>
      <c r="BH346" s="21"/>
      <c r="BI346" s="22">
        <v>8.1999999999999993</v>
      </c>
      <c r="BJ346" s="22">
        <v>5.03</v>
      </c>
      <c r="BK346" s="22">
        <v>13.38</v>
      </c>
      <c r="BL346" s="20"/>
      <c r="BM346" s="23">
        <f t="shared" si="49"/>
        <v>3.169999999999999</v>
      </c>
      <c r="BN346" s="20">
        <f t="shared" si="50"/>
        <v>5.1800000000000015</v>
      </c>
      <c r="BO346" s="20">
        <f t="shared" si="51"/>
        <v>2.1041341542702074</v>
      </c>
      <c r="BP346" s="20">
        <f t="shared" si="52"/>
        <v>1.6154199841116479</v>
      </c>
      <c r="BQ346" s="20">
        <f t="shared" si="53"/>
        <v>2.5937610547000824</v>
      </c>
    </row>
    <row r="347" spans="1:69" s="9" customFormat="1" ht="21" customHeight="1" x14ac:dyDescent="0.35">
      <c r="A347" s="20">
        <v>40</v>
      </c>
      <c r="B347" s="20">
        <v>16</v>
      </c>
      <c r="C347" s="20" t="s">
        <v>914</v>
      </c>
      <c r="D347" s="20" t="str">
        <f t="shared" si="48"/>
        <v>Hwang, S. W. et al (2009)</v>
      </c>
      <c r="E347" s="20" t="s">
        <v>389</v>
      </c>
      <c r="F347" s="20" t="s">
        <v>882</v>
      </c>
      <c r="G347" s="20">
        <v>2009</v>
      </c>
      <c r="H347" s="20" t="s">
        <v>1027</v>
      </c>
      <c r="I347" s="20" t="s">
        <v>1471</v>
      </c>
      <c r="J347" s="20" t="s">
        <v>1469</v>
      </c>
      <c r="K347" s="20" t="s">
        <v>1700</v>
      </c>
      <c r="L347" s="20"/>
      <c r="M347" s="20"/>
      <c r="N347" s="20"/>
      <c r="O347" s="20"/>
      <c r="P347" s="20"/>
      <c r="Q347" s="20"/>
      <c r="R347" s="20"/>
      <c r="S347" s="20"/>
      <c r="T347" s="20">
        <v>1</v>
      </c>
      <c r="U347" s="20"/>
      <c r="V347" s="20"/>
      <c r="W347" s="20"/>
      <c r="X347" s="20"/>
      <c r="Y347" s="20"/>
      <c r="Z347" s="20"/>
      <c r="AA347" s="20"/>
      <c r="AB347" s="20"/>
      <c r="AC347" s="20"/>
      <c r="AD347" s="20"/>
      <c r="AE347" s="20"/>
      <c r="AF347" s="20"/>
      <c r="AG347" s="20"/>
      <c r="AH347" s="20"/>
      <c r="AI347" s="20"/>
      <c r="AJ347" s="20"/>
      <c r="AK347" s="27"/>
      <c r="AL347" s="20"/>
      <c r="AM347" s="20"/>
      <c r="AN347" s="20"/>
      <c r="AO347" s="20"/>
      <c r="AP347" s="20"/>
      <c r="AQ347" s="20"/>
      <c r="AR347" s="20"/>
      <c r="AS347" s="20"/>
      <c r="AT347" s="20"/>
      <c r="AU347" s="20"/>
      <c r="AV347" s="20"/>
      <c r="AW347" s="20" t="s">
        <v>159</v>
      </c>
      <c r="AX347" s="20">
        <v>6.35</v>
      </c>
      <c r="AY347" s="20">
        <v>5.25</v>
      </c>
      <c r="AZ347" s="20">
        <v>7.69</v>
      </c>
      <c r="BA347" s="20" t="s">
        <v>158</v>
      </c>
      <c r="BB347" s="20" t="s">
        <v>82</v>
      </c>
      <c r="BC347" s="20" t="s">
        <v>159</v>
      </c>
      <c r="BD347" s="20">
        <v>6.35</v>
      </c>
      <c r="BE347" s="20">
        <v>5.25</v>
      </c>
      <c r="BF347" s="20">
        <v>7.69</v>
      </c>
      <c r="BG347" s="21" t="s">
        <v>158</v>
      </c>
      <c r="BH347" s="21"/>
      <c r="BI347" s="22">
        <v>6.35</v>
      </c>
      <c r="BJ347" s="22">
        <v>5.25</v>
      </c>
      <c r="BK347" s="22">
        <v>7.69</v>
      </c>
      <c r="BL347" s="20"/>
      <c r="BM347" s="23">
        <f t="shared" si="49"/>
        <v>1.0999999999999996</v>
      </c>
      <c r="BN347" s="20">
        <f t="shared" si="50"/>
        <v>1.3400000000000007</v>
      </c>
      <c r="BO347" s="20">
        <f t="shared" si="51"/>
        <v>1.8484548129046001</v>
      </c>
      <c r="BP347" s="20">
        <f t="shared" si="52"/>
        <v>1.6582280766035324</v>
      </c>
      <c r="BQ347" s="20">
        <f t="shared" si="53"/>
        <v>2.0399207835175526</v>
      </c>
    </row>
    <row r="348" spans="1:69" s="9" customFormat="1" ht="21" customHeight="1" x14ac:dyDescent="0.35">
      <c r="A348" s="20">
        <v>43</v>
      </c>
      <c r="B348" s="20">
        <v>2</v>
      </c>
      <c r="C348" s="20" t="s">
        <v>397</v>
      </c>
      <c r="D348" s="20" t="str">
        <f t="shared" si="48"/>
        <v>Jones et al (2015)</v>
      </c>
      <c r="E348" s="20" t="s">
        <v>398</v>
      </c>
      <c r="F348" s="20" t="s">
        <v>882</v>
      </c>
      <c r="G348" s="20">
        <v>2015</v>
      </c>
      <c r="H348" s="20" t="s">
        <v>936</v>
      </c>
      <c r="I348" s="20" t="s">
        <v>1472</v>
      </c>
      <c r="J348" s="20" t="s">
        <v>1469</v>
      </c>
      <c r="K348" s="20" t="s">
        <v>1700</v>
      </c>
      <c r="L348" s="20"/>
      <c r="M348" s="20"/>
      <c r="N348" s="20">
        <v>1</v>
      </c>
      <c r="O348" s="20"/>
      <c r="P348" s="20"/>
      <c r="Q348" s="20"/>
      <c r="R348" s="20"/>
      <c r="S348" s="20"/>
      <c r="T348" s="20"/>
      <c r="U348" s="20"/>
      <c r="V348" s="20"/>
      <c r="W348" s="20"/>
      <c r="X348" s="20"/>
      <c r="Y348" s="20"/>
      <c r="Z348" s="20"/>
      <c r="AA348" s="20"/>
      <c r="AB348" s="20"/>
      <c r="AC348" s="20"/>
      <c r="AD348" s="20"/>
      <c r="AE348" s="20"/>
      <c r="AF348" s="20">
        <v>2.0499999999999998</v>
      </c>
      <c r="AG348" s="20">
        <v>0.93</v>
      </c>
      <c r="AH348" s="20">
        <v>4.53</v>
      </c>
      <c r="AI348" s="20"/>
      <c r="AJ348" s="20"/>
      <c r="AK348" s="20"/>
      <c r="AL348" s="20"/>
      <c r="AM348" s="20"/>
      <c r="AN348" s="20"/>
      <c r="AO348" s="20"/>
      <c r="AP348" s="20"/>
      <c r="AQ348" s="20"/>
      <c r="AR348" s="20"/>
      <c r="AS348" s="20"/>
      <c r="AT348" s="20"/>
      <c r="AU348" s="20"/>
      <c r="AV348" s="20"/>
      <c r="AW348" s="20"/>
      <c r="AX348" s="20"/>
      <c r="AY348" s="20"/>
      <c r="AZ348" s="20"/>
      <c r="BA348" s="20" t="s">
        <v>188</v>
      </c>
      <c r="BB348" s="20" t="s">
        <v>82</v>
      </c>
      <c r="BC348" s="20"/>
      <c r="BD348" s="20">
        <v>2.0499999999999998</v>
      </c>
      <c r="BE348" s="20">
        <v>0.93</v>
      </c>
      <c r="BF348" s="20">
        <v>4.53</v>
      </c>
      <c r="BG348" s="21" t="s">
        <v>158</v>
      </c>
      <c r="BH348" s="21"/>
      <c r="BI348" s="22">
        <v>2.0499999999999998</v>
      </c>
      <c r="BJ348" s="22">
        <v>0.93</v>
      </c>
      <c r="BK348" s="22">
        <v>4.53</v>
      </c>
      <c r="BL348" s="20"/>
      <c r="BM348" s="23">
        <f t="shared" si="49"/>
        <v>1.1199999999999997</v>
      </c>
      <c r="BN348" s="20">
        <f t="shared" si="50"/>
        <v>2.4800000000000004</v>
      </c>
      <c r="BO348" s="20">
        <f t="shared" si="51"/>
        <v>0.71783979315031676</v>
      </c>
      <c r="BP348" s="20">
        <f t="shared" si="52"/>
        <v>-7.2570692834835374E-2</v>
      </c>
      <c r="BQ348" s="20">
        <f t="shared" si="53"/>
        <v>1.5107219394949427</v>
      </c>
    </row>
    <row r="349" spans="1:69" s="9" customFormat="1" ht="21" customHeight="1" x14ac:dyDescent="0.35">
      <c r="A349" s="20">
        <v>77</v>
      </c>
      <c r="B349" s="20">
        <v>5</v>
      </c>
      <c r="C349" s="20" t="s">
        <v>712</v>
      </c>
      <c r="D349" s="20" t="str">
        <f t="shared" si="48"/>
        <v>Roncarati et al (2018)</v>
      </c>
      <c r="E349" s="20" t="s">
        <v>713</v>
      </c>
      <c r="F349" s="20" t="s">
        <v>882</v>
      </c>
      <c r="G349" s="20">
        <v>2018</v>
      </c>
      <c r="H349" s="20" t="s">
        <v>951</v>
      </c>
      <c r="I349" s="20" t="s">
        <v>1473</v>
      </c>
      <c r="J349" s="20" t="s">
        <v>1469</v>
      </c>
      <c r="K349" s="20" t="s">
        <v>1700</v>
      </c>
      <c r="L349" s="20"/>
      <c r="M349" s="20"/>
      <c r="N349" s="20"/>
      <c r="O349" s="20"/>
      <c r="P349" s="20"/>
      <c r="Q349" s="20"/>
      <c r="R349" s="20"/>
      <c r="S349" s="20"/>
      <c r="T349" s="20">
        <v>1</v>
      </c>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t="s">
        <v>159</v>
      </c>
      <c r="AX349" s="20">
        <v>110.2</v>
      </c>
      <c r="AY349" s="20">
        <v>75.7</v>
      </c>
      <c r="AZ349" s="20">
        <v>155.30000000000001</v>
      </c>
      <c r="BA349" s="20" t="s">
        <v>158</v>
      </c>
      <c r="BB349" s="20" t="s">
        <v>82</v>
      </c>
      <c r="BC349" s="20" t="s">
        <v>159</v>
      </c>
      <c r="BD349" s="23">
        <v>110.2</v>
      </c>
      <c r="BE349" s="23">
        <v>75.7</v>
      </c>
      <c r="BF349" s="23">
        <v>155.30000000000001</v>
      </c>
      <c r="BG349" s="21" t="s">
        <v>158</v>
      </c>
      <c r="BH349" s="21"/>
      <c r="BI349" s="22">
        <v>110.2</v>
      </c>
      <c r="BJ349" s="22">
        <v>75.7</v>
      </c>
      <c r="BK349" s="22">
        <v>155.30000000000001</v>
      </c>
      <c r="BL349" s="20"/>
      <c r="BM349" s="23">
        <f t="shared" si="49"/>
        <v>34.5</v>
      </c>
      <c r="BN349" s="20">
        <f t="shared" si="50"/>
        <v>45.100000000000009</v>
      </c>
      <c r="BO349" s="20">
        <f t="shared" si="51"/>
        <v>4.7022968967188143</v>
      </c>
      <c r="BP349" s="20">
        <f t="shared" si="52"/>
        <v>4.3267781604434035</v>
      </c>
      <c r="BQ349" s="20">
        <f t="shared" si="53"/>
        <v>5.0453587301546419</v>
      </c>
    </row>
    <row r="350" spans="1:69" s="9" customFormat="1" ht="21" customHeight="1" x14ac:dyDescent="0.35">
      <c r="A350" s="20">
        <v>100</v>
      </c>
      <c r="B350" s="20">
        <v>4</v>
      </c>
      <c r="C350" s="20" t="s">
        <v>112</v>
      </c>
      <c r="D350" s="20" t="str">
        <f t="shared" si="48"/>
        <v>Zagozdzon (2016)</v>
      </c>
      <c r="E350" s="20" t="s">
        <v>114</v>
      </c>
      <c r="F350" s="20" t="s">
        <v>882</v>
      </c>
      <c r="G350" s="20">
        <v>2016</v>
      </c>
      <c r="H350" s="20" t="s">
        <v>1069</v>
      </c>
      <c r="I350" s="20" t="s">
        <v>1474</v>
      </c>
      <c r="J350" s="20" t="s">
        <v>1469</v>
      </c>
      <c r="K350" s="20" t="s">
        <v>1700</v>
      </c>
      <c r="L350" s="20"/>
      <c r="M350" s="20"/>
      <c r="N350" s="20"/>
      <c r="O350" s="20"/>
      <c r="P350" s="20">
        <v>1</v>
      </c>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6" t="e">
        <f>(#REF!/#REF!)/(#REF!/#REF!)</f>
        <v>#REF!</v>
      </c>
      <c r="AN350" s="26" t="e">
        <f>EXP((LN(AM350))-(1.96*(SQRT((1/#REF!)+(1/#REF!)-(1/#REF!)-(1/(#REF!))))))</f>
        <v>#REF!</v>
      </c>
      <c r="AO350" s="26" t="e">
        <f>EXP((LN(AM350))+(1.96*(SQRT((1/#REF!)+(1/(#REF!)-(1/#REF!)-(1/#REF!))))))</f>
        <v>#REF!</v>
      </c>
      <c r="AP350" s="20"/>
      <c r="AQ350" s="20"/>
      <c r="AR350" s="20"/>
      <c r="AS350" s="20"/>
      <c r="AT350" s="20"/>
      <c r="AU350" s="20"/>
      <c r="AV350" s="20"/>
      <c r="AW350" s="20"/>
      <c r="AX350" s="20"/>
      <c r="AY350" s="20"/>
      <c r="AZ350" s="20"/>
      <c r="BA350" s="20" t="s">
        <v>134</v>
      </c>
      <c r="BB350" s="20" t="s">
        <v>135</v>
      </c>
      <c r="BC350" s="20"/>
      <c r="BD350" s="23">
        <v>3.1611519607843137</v>
      </c>
      <c r="BE350" s="23">
        <v>1.1577332748128386</v>
      </c>
      <c r="BF350" s="23">
        <v>8.2132638322611289</v>
      </c>
      <c r="BG350" s="21" t="s">
        <v>134</v>
      </c>
      <c r="BH350" s="21" t="s">
        <v>135</v>
      </c>
      <c r="BI350" s="28">
        <v>3.1611519607843137</v>
      </c>
      <c r="BJ350" s="28">
        <v>1.1577332748128386</v>
      </c>
      <c r="BK350" s="28">
        <v>8.2132638322611289</v>
      </c>
      <c r="BL350" s="20"/>
      <c r="BM350" s="23">
        <f t="shared" si="49"/>
        <v>2.0034186859714751</v>
      </c>
      <c r="BN350" s="20">
        <f t="shared" si="50"/>
        <v>5.0521118714768152</v>
      </c>
      <c r="BO350" s="20">
        <f t="shared" si="51"/>
        <v>1.1509365057205976</v>
      </c>
      <c r="BP350" s="20">
        <f t="shared" si="52"/>
        <v>0.14646401998876879</v>
      </c>
      <c r="BQ350" s="20">
        <f t="shared" si="53"/>
        <v>2.1057503879802129</v>
      </c>
    </row>
    <row r="351" spans="1:69" s="9" customFormat="1" ht="21" customHeight="1" x14ac:dyDescent="0.35">
      <c r="A351" s="20">
        <v>7</v>
      </c>
      <c r="B351" s="20">
        <v>14</v>
      </c>
      <c r="C351" s="20" t="s">
        <v>522</v>
      </c>
      <c r="D351" s="20" t="str">
        <f t="shared" si="48"/>
        <v>Baggett et al (2013)</v>
      </c>
      <c r="E351" s="20" t="s">
        <v>523</v>
      </c>
      <c r="F351" s="20" t="s">
        <v>882</v>
      </c>
      <c r="G351" s="20">
        <v>2013</v>
      </c>
      <c r="H351" s="20" t="s">
        <v>895</v>
      </c>
      <c r="I351" s="20" t="s">
        <v>1475</v>
      </c>
      <c r="J351" s="20" t="s">
        <v>1637</v>
      </c>
      <c r="K351" s="20" t="s">
        <v>1700</v>
      </c>
      <c r="L351" s="20"/>
      <c r="M351" s="20"/>
      <c r="N351" s="20"/>
      <c r="O351" s="20"/>
      <c r="P351" s="20"/>
      <c r="Q351" s="20"/>
      <c r="R351" s="20"/>
      <c r="S351" s="20"/>
      <c r="T351" s="20">
        <v>1</v>
      </c>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t="s">
        <v>528</v>
      </c>
      <c r="AX351" s="20">
        <v>23.6</v>
      </c>
      <c r="AY351" s="20">
        <v>15.2</v>
      </c>
      <c r="AZ351" s="20">
        <v>36.6</v>
      </c>
      <c r="BA351" s="20" t="s">
        <v>158</v>
      </c>
      <c r="BB351" s="20" t="s">
        <v>82</v>
      </c>
      <c r="BC351" s="20" t="s">
        <v>528</v>
      </c>
      <c r="BD351" s="20">
        <v>23.6</v>
      </c>
      <c r="BE351" s="20">
        <v>15.2</v>
      </c>
      <c r="BF351" s="20">
        <v>36.6</v>
      </c>
      <c r="BG351" s="21" t="s">
        <v>158</v>
      </c>
      <c r="BH351" s="21"/>
      <c r="BI351" s="22">
        <v>23.6</v>
      </c>
      <c r="BJ351" s="22">
        <v>15.2</v>
      </c>
      <c r="BK351" s="22">
        <v>36.6</v>
      </c>
      <c r="BL351" s="20"/>
      <c r="BM351" s="23">
        <f t="shared" si="49"/>
        <v>8.4000000000000021</v>
      </c>
      <c r="BN351" s="20">
        <f t="shared" si="50"/>
        <v>13</v>
      </c>
      <c r="BO351" s="20">
        <f t="shared" si="51"/>
        <v>3.1612467120315646</v>
      </c>
      <c r="BP351" s="20">
        <f t="shared" si="52"/>
        <v>2.7212954278522306</v>
      </c>
      <c r="BQ351" s="20">
        <f t="shared" si="53"/>
        <v>3.6000482404073204</v>
      </c>
    </row>
    <row r="352" spans="1:69" s="9" customFormat="1" ht="21" customHeight="1" x14ac:dyDescent="0.35">
      <c r="A352" s="20">
        <v>7</v>
      </c>
      <c r="B352" s="20">
        <v>15</v>
      </c>
      <c r="C352" s="20" t="s">
        <v>522</v>
      </c>
      <c r="D352" s="20" t="str">
        <f t="shared" si="48"/>
        <v>Baggett et al (2013)</v>
      </c>
      <c r="E352" s="20" t="s">
        <v>523</v>
      </c>
      <c r="F352" s="20" t="s">
        <v>882</v>
      </c>
      <c r="G352" s="20">
        <v>2013</v>
      </c>
      <c r="H352" s="20" t="s">
        <v>895</v>
      </c>
      <c r="I352" s="20" t="s">
        <v>1476</v>
      </c>
      <c r="J352" s="20" t="s">
        <v>1637</v>
      </c>
      <c r="K352" s="20" t="s">
        <v>1700</v>
      </c>
      <c r="L352" s="20"/>
      <c r="M352" s="20"/>
      <c r="N352" s="20"/>
      <c r="O352" s="20"/>
      <c r="P352" s="20"/>
      <c r="Q352" s="20"/>
      <c r="R352" s="20"/>
      <c r="S352" s="20"/>
      <c r="T352" s="20">
        <v>1</v>
      </c>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t="s">
        <v>528</v>
      </c>
      <c r="AX352" s="20">
        <v>21.2</v>
      </c>
      <c r="AY352" s="20">
        <v>11.4</v>
      </c>
      <c r="AZ352" s="20">
        <v>39.5</v>
      </c>
      <c r="BA352" s="20" t="s">
        <v>158</v>
      </c>
      <c r="BB352" s="20" t="s">
        <v>82</v>
      </c>
      <c r="BC352" s="20" t="s">
        <v>528</v>
      </c>
      <c r="BD352" s="20">
        <v>21.2</v>
      </c>
      <c r="BE352" s="20">
        <v>11.4</v>
      </c>
      <c r="BF352" s="20">
        <v>39.5</v>
      </c>
      <c r="BG352" s="21" t="s">
        <v>158</v>
      </c>
      <c r="BH352" s="21"/>
      <c r="BI352" s="22">
        <v>21.2</v>
      </c>
      <c r="BJ352" s="22">
        <v>11.4</v>
      </c>
      <c r="BK352" s="22">
        <v>39.5</v>
      </c>
      <c r="BL352" s="20"/>
      <c r="BM352" s="23">
        <f t="shared" si="49"/>
        <v>9.7999999999999989</v>
      </c>
      <c r="BN352" s="20">
        <f t="shared" si="50"/>
        <v>18.3</v>
      </c>
      <c r="BO352" s="20">
        <f t="shared" si="51"/>
        <v>3.0540011816779669</v>
      </c>
      <c r="BP352" s="20">
        <f t="shared" si="52"/>
        <v>2.4336133554004498</v>
      </c>
      <c r="BQ352" s="20">
        <f t="shared" si="53"/>
        <v>3.6763006719070761</v>
      </c>
    </row>
    <row r="353" spans="1:69" s="9" customFormat="1" ht="21" customHeight="1" x14ac:dyDescent="0.35">
      <c r="A353" s="20">
        <v>7</v>
      </c>
      <c r="B353" s="20">
        <v>16</v>
      </c>
      <c r="C353" s="20" t="s">
        <v>522</v>
      </c>
      <c r="D353" s="20" t="str">
        <f t="shared" si="48"/>
        <v>Baggett et al (2013)</v>
      </c>
      <c r="E353" s="20" t="s">
        <v>523</v>
      </c>
      <c r="F353" s="20" t="s">
        <v>882</v>
      </c>
      <c r="G353" s="20">
        <v>2013</v>
      </c>
      <c r="H353" s="20" t="s">
        <v>895</v>
      </c>
      <c r="I353" s="20" t="s">
        <v>1477</v>
      </c>
      <c r="J353" s="20" t="s">
        <v>1637</v>
      </c>
      <c r="K353" s="20" t="s">
        <v>1700</v>
      </c>
      <c r="L353" s="20"/>
      <c r="M353" s="20"/>
      <c r="N353" s="20"/>
      <c r="O353" s="20"/>
      <c r="P353" s="20"/>
      <c r="Q353" s="20"/>
      <c r="R353" s="20"/>
      <c r="S353" s="20"/>
      <c r="T353" s="20">
        <v>1</v>
      </c>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t="s">
        <v>528</v>
      </c>
      <c r="AX353" s="20">
        <v>16</v>
      </c>
      <c r="AY353" s="20">
        <v>12.6</v>
      </c>
      <c r="AZ353" s="20">
        <v>20.3</v>
      </c>
      <c r="BA353" s="20" t="s">
        <v>158</v>
      </c>
      <c r="BB353" s="20" t="s">
        <v>82</v>
      </c>
      <c r="BC353" s="20" t="s">
        <v>528</v>
      </c>
      <c r="BD353" s="20">
        <v>16</v>
      </c>
      <c r="BE353" s="20">
        <v>12.6</v>
      </c>
      <c r="BF353" s="20">
        <v>20.3</v>
      </c>
      <c r="BG353" s="21" t="s">
        <v>158</v>
      </c>
      <c r="BH353" s="21"/>
      <c r="BI353" s="22">
        <v>16</v>
      </c>
      <c r="BJ353" s="22">
        <v>12.6</v>
      </c>
      <c r="BK353" s="22">
        <v>20.3</v>
      </c>
      <c r="BL353" s="20"/>
      <c r="BM353" s="23">
        <f t="shared" si="49"/>
        <v>3.4000000000000004</v>
      </c>
      <c r="BN353" s="20">
        <f t="shared" si="50"/>
        <v>4.3000000000000007</v>
      </c>
      <c r="BO353" s="20">
        <f t="shared" si="51"/>
        <v>2.7725887222397811</v>
      </c>
      <c r="BP353" s="20">
        <f t="shared" si="52"/>
        <v>2.5336968139574321</v>
      </c>
      <c r="BQ353" s="20">
        <f t="shared" si="53"/>
        <v>3.0106208860477417</v>
      </c>
    </row>
    <row r="354" spans="1:69" s="9" customFormat="1" ht="21" customHeight="1" x14ac:dyDescent="0.35">
      <c r="A354" s="20">
        <v>7</v>
      </c>
      <c r="B354" s="20">
        <v>17</v>
      </c>
      <c r="C354" s="20" t="s">
        <v>522</v>
      </c>
      <c r="D354" s="20" t="str">
        <f t="shared" si="48"/>
        <v>Baggett et al (2013)</v>
      </c>
      <c r="E354" s="20" t="s">
        <v>523</v>
      </c>
      <c r="F354" s="20" t="s">
        <v>882</v>
      </c>
      <c r="G354" s="20">
        <v>2013</v>
      </c>
      <c r="H354" s="20" t="s">
        <v>895</v>
      </c>
      <c r="I354" s="20" t="s">
        <v>1478</v>
      </c>
      <c r="J354" s="20" t="s">
        <v>1637</v>
      </c>
      <c r="K354" s="20" t="s">
        <v>1700</v>
      </c>
      <c r="L354" s="20"/>
      <c r="M354" s="20"/>
      <c r="N354" s="20"/>
      <c r="O354" s="20"/>
      <c r="P354" s="20"/>
      <c r="Q354" s="20"/>
      <c r="R354" s="20"/>
      <c r="S354" s="20"/>
      <c r="T354" s="20">
        <v>1</v>
      </c>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t="s">
        <v>528</v>
      </c>
      <c r="AX354" s="20">
        <v>17.5</v>
      </c>
      <c r="AY354" s="20">
        <v>13.6</v>
      </c>
      <c r="AZ354" s="20">
        <v>22.5</v>
      </c>
      <c r="BA354" s="20" t="s">
        <v>158</v>
      </c>
      <c r="BB354" s="20" t="s">
        <v>82</v>
      </c>
      <c r="BC354" s="20" t="s">
        <v>528</v>
      </c>
      <c r="BD354" s="20">
        <v>17.5</v>
      </c>
      <c r="BE354" s="20">
        <v>13.6</v>
      </c>
      <c r="BF354" s="20">
        <v>22.5</v>
      </c>
      <c r="BG354" s="21" t="s">
        <v>158</v>
      </c>
      <c r="BH354" s="21"/>
      <c r="BI354" s="22">
        <v>17.5</v>
      </c>
      <c r="BJ354" s="22">
        <v>13.6</v>
      </c>
      <c r="BK354" s="22">
        <v>22.5</v>
      </c>
      <c r="BL354" s="20"/>
      <c r="BM354" s="23">
        <f t="shared" si="49"/>
        <v>3.9000000000000004</v>
      </c>
      <c r="BN354" s="20">
        <f t="shared" si="50"/>
        <v>5</v>
      </c>
      <c r="BO354" s="20">
        <f t="shared" si="51"/>
        <v>2.8622008809294686</v>
      </c>
      <c r="BP354" s="20">
        <f t="shared" si="52"/>
        <v>2.6100697927420065</v>
      </c>
      <c r="BQ354" s="20">
        <f t="shared" si="53"/>
        <v>3.1135153092103742</v>
      </c>
    </row>
    <row r="355" spans="1:69" s="9" customFormat="1" ht="21" customHeight="1" x14ac:dyDescent="0.35">
      <c r="A355" s="20">
        <v>30</v>
      </c>
      <c r="B355" s="20">
        <v>1</v>
      </c>
      <c r="C355" s="20" t="s">
        <v>583</v>
      </c>
      <c r="D355" s="20" t="str">
        <f t="shared" si="48"/>
        <v>Fine et al (2020)</v>
      </c>
      <c r="E355" s="20" t="s">
        <v>584</v>
      </c>
      <c r="F355" s="20" t="s">
        <v>882</v>
      </c>
      <c r="G355" s="20">
        <v>2020</v>
      </c>
      <c r="H355" s="20" t="s">
        <v>1490</v>
      </c>
      <c r="I355" s="20" t="s">
        <v>1490</v>
      </c>
      <c r="J355" s="20" t="s">
        <v>1637</v>
      </c>
      <c r="K355" s="20" t="s">
        <v>1700</v>
      </c>
      <c r="L355" s="20"/>
      <c r="M355" s="20"/>
      <c r="N355" s="20"/>
      <c r="O355" s="20">
        <v>1</v>
      </c>
      <c r="P355" s="20"/>
      <c r="Q355" s="20"/>
      <c r="R355" s="20"/>
      <c r="S355" s="20"/>
      <c r="T355" s="20"/>
      <c r="U355" s="20"/>
      <c r="V355" s="20"/>
      <c r="W355" s="20"/>
      <c r="X355" s="20"/>
      <c r="Y355" s="20"/>
      <c r="Z355" s="20"/>
      <c r="AA355" s="20"/>
      <c r="AB355" s="20"/>
      <c r="AC355" s="20"/>
      <c r="AD355" s="20"/>
      <c r="AE355" s="20"/>
      <c r="AF355" s="20"/>
      <c r="AG355" s="20"/>
      <c r="AH355" s="20"/>
      <c r="AI355" s="20" t="s">
        <v>1491</v>
      </c>
      <c r="AJ355" s="20">
        <v>1.77</v>
      </c>
      <c r="AK355" s="20">
        <v>1.25</v>
      </c>
      <c r="AL355" s="20">
        <v>2.5</v>
      </c>
      <c r="AM355" s="20"/>
      <c r="AN355" s="20"/>
      <c r="AO355" s="20"/>
      <c r="AP355" s="20"/>
      <c r="AQ355" s="20"/>
      <c r="AR355" s="20"/>
      <c r="AS355" s="20"/>
      <c r="AT355" s="20"/>
      <c r="AU355" s="20"/>
      <c r="AV355" s="20"/>
      <c r="AW355" s="20"/>
      <c r="AX355" s="20"/>
      <c r="AY355" s="20"/>
      <c r="AZ355" s="20"/>
      <c r="BA355" s="20" t="s">
        <v>81</v>
      </c>
      <c r="BB355" s="20" t="s">
        <v>82</v>
      </c>
      <c r="BC355" s="20" t="s">
        <v>1491</v>
      </c>
      <c r="BD355" s="20">
        <v>1.77</v>
      </c>
      <c r="BE355" s="20">
        <v>1.25</v>
      </c>
      <c r="BF355" s="20">
        <v>2.5</v>
      </c>
      <c r="BG355" s="21" t="s">
        <v>84</v>
      </c>
      <c r="BH355" s="21" t="s">
        <v>1492</v>
      </c>
      <c r="BI355" s="25">
        <f>(1-0.5^(SQRT(BD355)))/(1-0.5^(SQRT(1/BD355)))</f>
        <v>1.4833381461384683</v>
      </c>
      <c r="BJ355" s="25">
        <f>(1-0.5^(SQRT(BE355)))/(1-0.5^(SQRT(1/BE355)))</f>
        <v>1.1671708750689318</v>
      </c>
      <c r="BK355" s="25">
        <f>(1-0.5^(SQRT(BF355)))/(1-0.5^(SQRT(1/BF355)))</f>
        <v>1.8758520365733544</v>
      </c>
      <c r="BL355" s="20"/>
      <c r="BM355" s="23">
        <f t="shared" si="49"/>
        <v>0.31616727106953646</v>
      </c>
      <c r="BN355" s="20">
        <f t="shared" si="50"/>
        <v>0.39251389043488616</v>
      </c>
      <c r="BO355" s="20">
        <f t="shared" si="51"/>
        <v>0.39429505209250693</v>
      </c>
      <c r="BP355" s="20">
        <f t="shared" si="52"/>
        <v>0.15458276509548544</v>
      </c>
      <c r="BQ355" s="20">
        <f t="shared" si="53"/>
        <v>0.62906297571088765</v>
      </c>
    </row>
    <row r="356" spans="1:69" s="9" customFormat="1" ht="21" customHeight="1" x14ac:dyDescent="0.35">
      <c r="A356" s="20">
        <v>68</v>
      </c>
      <c r="B356" s="20">
        <v>1</v>
      </c>
      <c r="C356" s="20" t="s">
        <v>700</v>
      </c>
      <c r="D356" s="20" t="str">
        <f t="shared" si="48"/>
        <v>O'Driscoll et al (2001)</v>
      </c>
      <c r="E356" s="20" t="s">
        <v>701</v>
      </c>
      <c r="F356" s="20" t="s">
        <v>882</v>
      </c>
      <c r="G356" s="20">
        <v>2001</v>
      </c>
      <c r="H356" s="20" t="s">
        <v>1511</v>
      </c>
      <c r="I356" s="20" t="s">
        <v>1512</v>
      </c>
      <c r="J356" s="20" t="s">
        <v>1637</v>
      </c>
      <c r="K356" s="20" t="s">
        <v>1700</v>
      </c>
      <c r="L356" s="20"/>
      <c r="M356" s="20"/>
      <c r="N356" s="20"/>
      <c r="O356" s="20"/>
      <c r="P356" s="20"/>
      <c r="Q356" s="20">
        <v>1</v>
      </c>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t="s">
        <v>1513</v>
      </c>
      <c r="AQ356" s="20">
        <v>2.2999999999999998</v>
      </c>
      <c r="AR356" s="20">
        <v>1.06</v>
      </c>
      <c r="AS356" s="20">
        <v>5.01</v>
      </c>
      <c r="AT356" s="20"/>
      <c r="AU356" s="20"/>
      <c r="AV356" s="20"/>
      <c r="AW356" s="20"/>
      <c r="AX356" s="20"/>
      <c r="AY356" s="20"/>
      <c r="AZ356" s="20"/>
      <c r="BA356" s="20" t="s">
        <v>84</v>
      </c>
      <c r="BB356" s="20" t="s">
        <v>82</v>
      </c>
      <c r="BC356" s="20" t="s">
        <v>1513</v>
      </c>
      <c r="BD356" s="20">
        <v>2.2999999999999998</v>
      </c>
      <c r="BE356" s="20">
        <v>1.06</v>
      </c>
      <c r="BF356" s="20">
        <v>5.01</v>
      </c>
      <c r="BG356" s="21" t="s">
        <v>84</v>
      </c>
      <c r="BH356" s="21" t="s">
        <v>82</v>
      </c>
      <c r="BI356" s="22">
        <v>2.2999999999999998</v>
      </c>
      <c r="BJ356" s="22">
        <v>1.06</v>
      </c>
      <c r="BK356" s="22">
        <v>5.01</v>
      </c>
      <c r="BL356" s="20"/>
      <c r="BM356" s="23">
        <f t="shared" si="49"/>
        <v>1.2399999999999998</v>
      </c>
      <c r="BN356" s="20">
        <f t="shared" si="50"/>
        <v>2.71</v>
      </c>
      <c r="BO356" s="20">
        <f t="shared" si="51"/>
        <v>0.83290912293510388</v>
      </c>
      <c r="BP356" s="20">
        <f t="shared" si="52"/>
        <v>5.8268908123975824E-2</v>
      </c>
      <c r="BQ356" s="20">
        <f t="shared" si="53"/>
        <v>1.6114359150967734</v>
      </c>
    </row>
    <row r="357" spans="1:69" s="9" customFormat="1" ht="21" customHeight="1" x14ac:dyDescent="0.35">
      <c r="A357" s="20">
        <v>77</v>
      </c>
      <c r="B357" s="20">
        <v>8</v>
      </c>
      <c r="C357" s="20" t="s">
        <v>712</v>
      </c>
      <c r="D357" s="20" t="str">
        <f t="shared" si="48"/>
        <v>Roncarati et al (2018)</v>
      </c>
      <c r="E357" s="20" t="s">
        <v>713</v>
      </c>
      <c r="F357" s="20" t="s">
        <v>882</v>
      </c>
      <c r="G357" s="20">
        <v>2018</v>
      </c>
      <c r="H357" s="20" t="s">
        <v>951</v>
      </c>
      <c r="I357" s="20" t="s">
        <v>1515</v>
      </c>
      <c r="J357" s="20" t="s">
        <v>1637</v>
      </c>
      <c r="K357" s="20" t="s">
        <v>1700</v>
      </c>
      <c r="L357" s="20"/>
      <c r="M357" s="20"/>
      <c r="N357" s="20"/>
      <c r="O357" s="20"/>
      <c r="P357" s="20"/>
      <c r="Q357" s="20"/>
      <c r="R357" s="20"/>
      <c r="S357" s="20"/>
      <c r="T357" s="20">
        <v>1</v>
      </c>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t="s">
        <v>159</v>
      </c>
      <c r="AX357" s="20">
        <v>0.9</v>
      </c>
      <c r="AY357" s="20">
        <v>0.4</v>
      </c>
      <c r="AZ357" s="20">
        <v>1.7</v>
      </c>
      <c r="BA357" s="20" t="s">
        <v>158</v>
      </c>
      <c r="BB357" s="20" t="s">
        <v>82</v>
      </c>
      <c r="BC357" s="20" t="s">
        <v>159</v>
      </c>
      <c r="BD357" s="23">
        <v>0.9</v>
      </c>
      <c r="BE357" s="23">
        <v>0.4</v>
      </c>
      <c r="BF357" s="23">
        <v>1.7</v>
      </c>
      <c r="BG357" s="21" t="s">
        <v>158</v>
      </c>
      <c r="BH357" s="21"/>
      <c r="BI357" s="22">
        <v>0.9</v>
      </c>
      <c r="BJ357" s="22">
        <v>0.4</v>
      </c>
      <c r="BK357" s="22">
        <v>1.7</v>
      </c>
      <c r="BL357" s="20"/>
      <c r="BM357" s="23">
        <f t="shared" si="49"/>
        <v>0.5</v>
      </c>
      <c r="BN357" s="20">
        <f t="shared" si="50"/>
        <v>0.79999999999999993</v>
      </c>
      <c r="BO357" s="20">
        <f t="shared" si="51"/>
        <v>-0.10536051565782628</v>
      </c>
      <c r="BP357" s="20">
        <f t="shared" si="52"/>
        <v>-0.916290731874155</v>
      </c>
      <c r="BQ357" s="20">
        <f t="shared" si="53"/>
        <v>0.53062825106217038</v>
      </c>
    </row>
    <row r="358" spans="1:69" s="9" customFormat="1" ht="21" customHeight="1" x14ac:dyDescent="0.35">
      <c r="A358" s="20">
        <v>77</v>
      </c>
      <c r="B358" s="20">
        <v>9</v>
      </c>
      <c r="C358" s="20" t="s">
        <v>712</v>
      </c>
      <c r="D358" s="20" t="str">
        <f t="shared" si="48"/>
        <v>Roncarati et al (2018)</v>
      </c>
      <c r="E358" s="20" t="s">
        <v>713</v>
      </c>
      <c r="F358" s="20" t="s">
        <v>882</v>
      </c>
      <c r="G358" s="20">
        <v>2018</v>
      </c>
      <c r="H358" s="20" t="s">
        <v>951</v>
      </c>
      <c r="I358" s="20" t="s">
        <v>1515</v>
      </c>
      <c r="J358" s="20" t="s">
        <v>1637</v>
      </c>
      <c r="K358" s="20" t="s">
        <v>1700</v>
      </c>
      <c r="L358" s="20"/>
      <c r="M358" s="20"/>
      <c r="N358" s="20"/>
      <c r="O358" s="20"/>
      <c r="P358" s="20"/>
      <c r="Q358" s="20"/>
      <c r="R358" s="20"/>
      <c r="S358" s="20"/>
      <c r="T358" s="20">
        <v>1</v>
      </c>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t="s">
        <v>159</v>
      </c>
      <c r="AX358" s="20">
        <v>14.1</v>
      </c>
      <c r="AY358" s="20">
        <v>6.5</v>
      </c>
      <c r="AZ358" s="20">
        <v>26.7</v>
      </c>
      <c r="BA358" s="20" t="s">
        <v>158</v>
      </c>
      <c r="BB358" s="20" t="s">
        <v>82</v>
      </c>
      <c r="BC358" s="20" t="s">
        <v>159</v>
      </c>
      <c r="BD358" s="23">
        <v>14.1</v>
      </c>
      <c r="BE358" s="23">
        <v>6.5</v>
      </c>
      <c r="BF358" s="23">
        <v>26.7</v>
      </c>
      <c r="BG358" s="21" t="s">
        <v>158</v>
      </c>
      <c r="BH358" s="21"/>
      <c r="BI358" s="22">
        <v>14.1</v>
      </c>
      <c r="BJ358" s="22">
        <v>6.5</v>
      </c>
      <c r="BK358" s="22">
        <v>26.7</v>
      </c>
      <c r="BL358" s="20"/>
      <c r="BM358" s="23">
        <f t="shared" si="49"/>
        <v>7.6</v>
      </c>
      <c r="BN358" s="20">
        <f t="shared" si="50"/>
        <v>12.6</v>
      </c>
      <c r="BO358" s="20">
        <f t="shared" si="51"/>
        <v>2.6461747973841225</v>
      </c>
      <c r="BP358" s="20">
        <f t="shared" si="52"/>
        <v>1.8718021769015913</v>
      </c>
      <c r="BQ358" s="20">
        <f t="shared" si="53"/>
        <v>3.2846635654062037</v>
      </c>
    </row>
    <row r="359" spans="1:69" s="9" customFormat="1" ht="21" customHeight="1" x14ac:dyDescent="0.35">
      <c r="A359" s="20">
        <v>111</v>
      </c>
      <c r="B359" s="20">
        <v>11</v>
      </c>
      <c r="C359" s="20" t="s">
        <v>583</v>
      </c>
      <c r="D359" s="20" t="str">
        <f t="shared" si="48"/>
        <v>Fine et al (2023)</v>
      </c>
      <c r="E359" s="20" t="s">
        <v>1251</v>
      </c>
      <c r="F359" s="20" t="s">
        <v>882</v>
      </c>
      <c r="G359" s="20">
        <v>2023</v>
      </c>
      <c r="H359" s="20"/>
      <c r="I359" s="20" t="s">
        <v>1520</v>
      </c>
      <c r="J359" s="20" t="s">
        <v>1637</v>
      </c>
      <c r="K359" s="20" t="s">
        <v>1700</v>
      </c>
      <c r="L359" s="20"/>
      <c r="M359" s="20"/>
      <c r="N359" s="20"/>
      <c r="O359" s="20"/>
      <c r="P359" s="20"/>
      <c r="Q359" s="20">
        <v>1</v>
      </c>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t="s">
        <v>1253</v>
      </c>
      <c r="AQ359" s="20">
        <v>27</v>
      </c>
      <c r="AR359" s="20">
        <v>22.8</v>
      </c>
      <c r="AS359" s="20">
        <v>32</v>
      </c>
      <c r="AT359" s="20"/>
      <c r="AU359" s="20"/>
      <c r="AV359" s="20"/>
      <c r="AW359" s="20"/>
      <c r="AX359" s="20"/>
      <c r="AY359" s="20"/>
      <c r="AZ359" s="20"/>
      <c r="BA359" s="20" t="s">
        <v>84</v>
      </c>
      <c r="BB359" s="20" t="s">
        <v>82</v>
      </c>
      <c r="BC359" s="20" t="s">
        <v>1253</v>
      </c>
      <c r="BD359" s="20">
        <v>27</v>
      </c>
      <c r="BE359" s="20">
        <v>22.8</v>
      </c>
      <c r="BF359" s="20">
        <v>32</v>
      </c>
      <c r="BG359" s="21" t="s">
        <v>84</v>
      </c>
      <c r="BH359" s="21" t="s">
        <v>82</v>
      </c>
      <c r="BI359" s="22">
        <v>27</v>
      </c>
      <c r="BJ359" s="22">
        <v>22.8</v>
      </c>
      <c r="BK359" s="22">
        <v>32</v>
      </c>
      <c r="BL359" s="20"/>
      <c r="BM359" s="23">
        <f t="shared" si="49"/>
        <v>4.1999999999999993</v>
      </c>
      <c r="BN359" s="20">
        <f t="shared" si="50"/>
        <v>5</v>
      </c>
      <c r="BO359" s="20">
        <f t="shared" si="51"/>
        <v>3.2958368660043291</v>
      </c>
      <c r="BP359" s="20">
        <f t="shared" si="52"/>
        <v>3.1267605359603952</v>
      </c>
      <c r="BQ359" s="20">
        <f t="shared" si="53"/>
        <v>3.4657359027997265</v>
      </c>
    </row>
    <row r="360" spans="1:69" s="9" customFormat="1" ht="21" customHeight="1" x14ac:dyDescent="0.35">
      <c r="A360" s="20">
        <v>111</v>
      </c>
      <c r="B360" s="20">
        <v>12</v>
      </c>
      <c r="C360" s="20" t="s">
        <v>583</v>
      </c>
      <c r="D360" s="20" t="str">
        <f t="shared" si="48"/>
        <v>Fine et al (2023)</v>
      </c>
      <c r="E360" s="20" t="s">
        <v>1251</v>
      </c>
      <c r="F360" s="20" t="s">
        <v>882</v>
      </c>
      <c r="G360" s="20">
        <v>2023</v>
      </c>
      <c r="H360" s="20"/>
      <c r="I360" s="20" t="s">
        <v>1521</v>
      </c>
      <c r="J360" s="20" t="s">
        <v>1637</v>
      </c>
      <c r="K360" s="20" t="s">
        <v>1700</v>
      </c>
      <c r="L360" s="20"/>
      <c r="M360" s="20"/>
      <c r="N360" s="20"/>
      <c r="O360" s="20"/>
      <c r="P360" s="20"/>
      <c r="Q360" s="20">
        <v>1</v>
      </c>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t="s">
        <v>1253</v>
      </c>
      <c r="AQ360" s="20">
        <v>20.2</v>
      </c>
      <c r="AR360" s="20">
        <v>17.5</v>
      </c>
      <c r="AS360" s="20">
        <v>23.2</v>
      </c>
      <c r="AT360" s="20"/>
      <c r="AU360" s="20"/>
      <c r="AV360" s="20"/>
      <c r="AW360" s="20"/>
      <c r="AX360" s="20"/>
      <c r="AY360" s="20"/>
      <c r="AZ360" s="20"/>
      <c r="BA360" s="20" t="s">
        <v>84</v>
      </c>
      <c r="BB360" s="20" t="s">
        <v>82</v>
      </c>
      <c r="BC360" s="20" t="s">
        <v>1253</v>
      </c>
      <c r="BD360" s="20">
        <v>20.2</v>
      </c>
      <c r="BE360" s="20">
        <v>17.5</v>
      </c>
      <c r="BF360" s="20">
        <v>23.2</v>
      </c>
      <c r="BG360" s="21" t="s">
        <v>84</v>
      </c>
      <c r="BH360" s="21" t="s">
        <v>82</v>
      </c>
      <c r="BI360" s="22">
        <v>20.2</v>
      </c>
      <c r="BJ360" s="22">
        <v>17.5</v>
      </c>
      <c r="BK360" s="22">
        <v>23.2</v>
      </c>
      <c r="BL360" s="20"/>
      <c r="BM360" s="23">
        <f t="shared" si="49"/>
        <v>2.6999999999999993</v>
      </c>
      <c r="BN360" s="20">
        <f t="shared" si="50"/>
        <v>3</v>
      </c>
      <c r="BO360" s="20">
        <f t="shared" si="51"/>
        <v>3.0056826044071592</v>
      </c>
      <c r="BP360" s="20">
        <f t="shared" si="52"/>
        <v>2.8622008809294686</v>
      </c>
      <c r="BQ360" s="20">
        <f t="shared" si="53"/>
        <v>3.1441522786722644</v>
      </c>
    </row>
    <row r="361" spans="1:69" s="9" customFormat="1" ht="21" customHeight="1" x14ac:dyDescent="0.35">
      <c r="A361" s="20">
        <v>111</v>
      </c>
      <c r="B361" s="20">
        <v>13</v>
      </c>
      <c r="C361" s="20" t="s">
        <v>583</v>
      </c>
      <c r="D361" s="20" t="str">
        <f t="shared" si="48"/>
        <v>Fine et al (2023)</v>
      </c>
      <c r="E361" s="20" t="s">
        <v>1251</v>
      </c>
      <c r="F361" s="20" t="s">
        <v>882</v>
      </c>
      <c r="G361" s="20">
        <v>2023</v>
      </c>
      <c r="H361" s="20"/>
      <c r="I361" s="20" t="s">
        <v>1522</v>
      </c>
      <c r="J361" s="20" t="s">
        <v>1637</v>
      </c>
      <c r="K361" s="20" t="s">
        <v>1700</v>
      </c>
      <c r="L361" s="20"/>
      <c r="M361" s="20"/>
      <c r="N361" s="20"/>
      <c r="O361" s="20"/>
      <c r="P361" s="20"/>
      <c r="Q361" s="20">
        <v>1</v>
      </c>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t="s">
        <v>1253</v>
      </c>
      <c r="AQ361" s="20">
        <v>18.5</v>
      </c>
      <c r="AR361" s="20">
        <v>15.1</v>
      </c>
      <c r="AS361" s="20">
        <v>22.6</v>
      </c>
      <c r="AT361" s="20"/>
      <c r="AU361" s="20"/>
      <c r="AV361" s="20"/>
      <c r="AW361" s="20"/>
      <c r="AX361" s="20"/>
      <c r="AY361" s="20"/>
      <c r="AZ361" s="20"/>
      <c r="BA361" s="20" t="s">
        <v>84</v>
      </c>
      <c r="BB361" s="20" t="s">
        <v>82</v>
      </c>
      <c r="BC361" s="20" t="s">
        <v>1253</v>
      </c>
      <c r="BD361" s="20">
        <v>18.5</v>
      </c>
      <c r="BE361" s="20">
        <v>15.1</v>
      </c>
      <c r="BF361" s="20">
        <v>22.6</v>
      </c>
      <c r="BG361" s="21" t="s">
        <v>84</v>
      </c>
      <c r="BH361" s="21" t="s">
        <v>82</v>
      </c>
      <c r="BI361" s="22">
        <v>18.5</v>
      </c>
      <c r="BJ361" s="22">
        <v>15.1</v>
      </c>
      <c r="BK361" s="22">
        <v>22.6</v>
      </c>
      <c r="BL361" s="20"/>
      <c r="BM361" s="23">
        <f t="shared" si="49"/>
        <v>3.4000000000000004</v>
      </c>
      <c r="BN361" s="20">
        <f t="shared" si="50"/>
        <v>4.1000000000000014</v>
      </c>
      <c r="BO361" s="20">
        <f t="shared" si="51"/>
        <v>2.917770732084279</v>
      </c>
      <c r="BP361" s="20">
        <f t="shared" si="52"/>
        <v>2.7146947438208788</v>
      </c>
      <c r="BQ361" s="20">
        <f t="shared" si="53"/>
        <v>3.1179499062782403</v>
      </c>
    </row>
    <row r="362" spans="1:69" s="9" customFormat="1" ht="21" customHeight="1" x14ac:dyDescent="0.35">
      <c r="A362" s="20">
        <v>111</v>
      </c>
      <c r="B362" s="20">
        <v>14</v>
      </c>
      <c r="C362" s="20" t="s">
        <v>583</v>
      </c>
      <c r="D362" s="20" t="str">
        <f t="shared" si="48"/>
        <v>Fine et al (2023)</v>
      </c>
      <c r="E362" s="20" t="s">
        <v>1251</v>
      </c>
      <c r="F362" s="20" t="s">
        <v>882</v>
      </c>
      <c r="G362" s="20">
        <v>2023</v>
      </c>
      <c r="H362" s="20"/>
      <c r="I362" s="20" t="s">
        <v>1523</v>
      </c>
      <c r="J362" s="20" t="s">
        <v>1637</v>
      </c>
      <c r="K362" s="20" t="s">
        <v>1700</v>
      </c>
      <c r="L362" s="20"/>
      <c r="M362" s="20"/>
      <c r="N362" s="20"/>
      <c r="O362" s="20"/>
      <c r="P362" s="20"/>
      <c r="Q362" s="20">
        <v>1</v>
      </c>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t="s">
        <v>1253</v>
      </c>
      <c r="AQ362" s="20">
        <v>23</v>
      </c>
      <c r="AR362" s="20">
        <v>20.5</v>
      </c>
      <c r="AS362" s="20">
        <v>25.9</v>
      </c>
      <c r="AT362" s="20"/>
      <c r="AU362" s="20"/>
      <c r="AV362" s="20"/>
      <c r="AW362" s="20"/>
      <c r="AX362" s="20"/>
      <c r="AY362" s="20"/>
      <c r="AZ362" s="20"/>
      <c r="BA362" s="20" t="s">
        <v>84</v>
      </c>
      <c r="BB362" s="20" t="s">
        <v>82</v>
      </c>
      <c r="BC362" s="20" t="s">
        <v>1253</v>
      </c>
      <c r="BD362" s="20">
        <v>23</v>
      </c>
      <c r="BE362" s="20">
        <v>20.5</v>
      </c>
      <c r="BF362" s="20">
        <v>25.9</v>
      </c>
      <c r="BG362" s="21" t="s">
        <v>84</v>
      </c>
      <c r="BH362" s="21" t="s">
        <v>82</v>
      </c>
      <c r="BI362" s="22">
        <v>23</v>
      </c>
      <c r="BJ362" s="22">
        <v>20.5</v>
      </c>
      <c r="BK362" s="22">
        <v>25.9</v>
      </c>
      <c r="BL362" s="20"/>
      <c r="BM362" s="23">
        <f t="shared" si="49"/>
        <v>2.5</v>
      </c>
      <c r="BN362" s="20">
        <f t="shared" si="50"/>
        <v>2.8999999999999986</v>
      </c>
      <c r="BO362" s="20">
        <f t="shared" si="51"/>
        <v>3.1354942159291497</v>
      </c>
      <c r="BP362" s="20">
        <f t="shared" si="52"/>
        <v>3.0204248861443626</v>
      </c>
      <c r="BQ362" s="20">
        <f t="shared" si="53"/>
        <v>3.2542429687054919</v>
      </c>
    </row>
    <row r="363" spans="1:69" s="9" customFormat="1" ht="21" customHeight="1" x14ac:dyDescent="0.35">
      <c r="A363" s="20">
        <v>111</v>
      </c>
      <c r="B363" s="20">
        <v>15</v>
      </c>
      <c r="C363" s="20" t="s">
        <v>583</v>
      </c>
      <c r="D363" s="20" t="str">
        <f t="shared" si="48"/>
        <v>Fine et al (2023)</v>
      </c>
      <c r="E363" s="20" t="s">
        <v>1251</v>
      </c>
      <c r="F363" s="20" t="s">
        <v>882</v>
      </c>
      <c r="G363" s="20">
        <v>2023</v>
      </c>
      <c r="H363" s="20"/>
      <c r="I363" s="20" t="s">
        <v>1524</v>
      </c>
      <c r="J363" s="20" t="s">
        <v>1637</v>
      </c>
      <c r="K363" s="20" t="s">
        <v>1700</v>
      </c>
      <c r="L363" s="20"/>
      <c r="M363" s="20"/>
      <c r="N363" s="20"/>
      <c r="O363" s="20"/>
      <c r="P363" s="20"/>
      <c r="Q363" s="20">
        <v>1</v>
      </c>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t="s">
        <v>1253</v>
      </c>
      <c r="AQ363" s="20">
        <v>11.3</v>
      </c>
      <c r="AR363" s="20">
        <v>10.4</v>
      </c>
      <c r="AS363" s="20">
        <v>12.3</v>
      </c>
      <c r="AT363" s="20"/>
      <c r="AU363" s="20"/>
      <c r="AV363" s="20"/>
      <c r="AW363" s="20"/>
      <c r="AX363" s="20"/>
      <c r="AY363" s="20"/>
      <c r="AZ363" s="20"/>
      <c r="BA363" s="20" t="s">
        <v>84</v>
      </c>
      <c r="BB363" s="20" t="s">
        <v>82</v>
      </c>
      <c r="BC363" s="20" t="s">
        <v>1253</v>
      </c>
      <c r="BD363" s="20">
        <v>11.3</v>
      </c>
      <c r="BE363" s="20">
        <v>10.4</v>
      </c>
      <c r="BF363" s="20">
        <v>12.3</v>
      </c>
      <c r="BG363" s="21" t="s">
        <v>84</v>
      </c>
      <c r="BH363" s="21" t="s">
        <v>82</v>
      </c>
      <c r="BI363" s="22">
        <v>11.3</v>
      </c>
      <c r="BJ363" s="22">
        <v>10.4</v>
      </c>
      <c r="BK363" s="22">
        <v>12.3</v>
      </c>
      <c r="BL363" s="20"/>
      <c r="BM363" s="23">
        <f t="shared" si="49"/>
        <v>0.90000000000000036</v>
      </c>
      <c r="BN363" s="20">
        <f t="shared" si="50"/>
        <v>1</v>
      </c>
      <c r="BO363" s="20">
        <f t="shared" si="51"/>
        <v>2.4248027257182949</v>
      </c>
      <c r="BP363" s="20">
        <f t="shared" si="52"/>
        <v>2.341805806147327</v>
      </c>
      <c r="BQ363" s="20">
        <f t="shared" si="53"/>
        <v>2.5095992623783721</v>
      </c>
    </row>
    <row r="364" spans="1:69" s="9" customFormat="1" ht="21" customHeight="1" x14ac:dyDescent="0.35">
      <c r="A364" s="20">
        <v>111</v>
      </c>
      <c r="B364" s="20">
        <v>16</v>
      </c>
      <c r="C364" s="20" t="s">
        <v>583</v>
      </c>
      <c r="D364" s="20" t="str">
        <f t="shared" si="48"/>
        <v>Fine et al (2023)</v>
      </c>
      <c r="E364" s="20" t="s">
        <v>1251</v>
      </c>
      <c r="F364" s="20" t="s">
        <v>882</v>
      </c>
      <c r="G364" s="20">
        <v>2023</v>
      </c>
      <c r="H364" s="20"/>
      <c r="I364" s="20" t="s">
        <v>1525</v>
      </c>
      <c r="J364" s="20" t="s">
        <v>1637</v>
      </c>
      <c r="K364" s="20" t="s">
        <v>1700</v>
      </c>
      <c r="L364" s="20"/>
      <c r="M364" s="20"/>
      <c r="N364" s="20"/>
      <c r="O364" s="20"/>
      <c r="P364" s="20"/>
      <c r="Q364" s="20">
        <v>1</v>
      </c>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t="s">
        <v>1253</v>
      </c>
      <c r="AQ364" s="20">
        <v>9.1999999999999993</v>
      </c>
      <c r="AR364" s="20">
        <v>8.3000000000000007</v>
      </c>
      <c r="AS364" s="20">
        <v>10.199999999999999</v>
      </c>
      <c r="AT364" s="20"/>
      <c r="AU364" s="20"/>
      <c r="AV364" s="20"/>
      <c r="AW364" s="20"/>
      <c r="AX364" s="20"/>
      <c r="AY364" s="20"/>
      <c r="AZ364" s="20"/>
      <c r="BA364" s="20" t="s">
        <v>84</v>
      </c>
      <c r="BB364" s="20" t="s">
        <v>82</v>
      </c>
      <c r="BC364" s="20" t="s">
        <v>1253</v>
      </c>
      <c r="BD364" s="20">
        <v>9.1999999999999993</v>
      </c>
      <c r="BE364" s="20">
        <v>8.3000000000000007</v>
      </c>
      <c r="BF364" s="20">
        <v>10.199999999999999</v>
      </c>
      <c r="BG364" s="21" t="s">
        <v>84</v>
      </c>
      <c r="BH364" s="21" t="s">
        <v>82</v>
      </c>
      <c r="BI364" s="22">
        <v>9.1999999999999993</v>
      </c>
      <c r="BJ364" s="22">
        <v>8.3000000000000007</v>
      </c>
      <c r="BK364" s="22">
        <v>10.199999999999999</v>
      </c>
      <c r="BL364" s="20"/>
      <c r="BM364" s="23">
        <f t="shared" si="49"/>
        <v>0.89999999999999858</v>
      </c>
      <c r="BN364" s="20">
        <f t="shared" si="50"/>
        <v>1</v>
      </c>
      <c r="BO364" s="20">
        <f t="shared" si="51"/>
        <v>2.2192034840549946</v>
      </c>
      <c r="BP364" s="20">
        <f t="shared" si="52"/>
        <v>2.1162555148025524</v>
      </c>
      <c r="BQ364" s="20">
        <f t="shared" si="53"/>
        <v>2.3223877202902252</v>
      </c>
    </row>
    <row r="365" spans="1:69" s="9" customFormat="1" ht="21" customHeight="1" x14ac:dyDescent="0.35">
      <c r="A365" s="20">
        <v>111</v>
      </c>
      <c r="B365" s="20">
        <v>17</v>
      </c>
      <c r="C365" s="20" t="s">
        <v>583</v>
      </c>
      <c r="D365" s="20" t="str">
        <f t="shared" si="48"/>
        <v>Fine et al (2023)</v>
      </c>
      <c r="E365" s="20" t="s">
        <v>1251</v>
      </c>
      <c r="F365" s="20" t="s">
        <v>882</v>
      </c>
      <c r="G365" s="20">
        <v>2023</v>
      </c>
      <c r="H365" s="20"/>
      <c r="I365" s="20" t="s">
        <v>1526</v>
      </c>
      <c r="J365" s="20" t="s">
        <v>1637</v>
      </c>
      <c r="K365" s="20" t="s">
        <v>1700</v>
      </c>
      <c r="L365" s="20"/>
      <c r="M365" s="20"/>
      <c r="N365" s="20"/>
      <c r="O365" s="20"/>
      <c r="P365" s="20"/>
      <c r="Q365" s="20">
        <v>1</v>
      </c>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t="s">
        <v>1253</v>
      </c>
      <c r="AQ365" s="20">
        <v>15.3</v>
      </c>
      <c r="AR365" s="20">
        <v>10.7</v>
      </c>
      <c r="AS365" s="20">
        <v>22.1</v>
      </c>
      <c r="AT365" s="20"/>
      <c r="AU365" s="20"/>
      <c r="AV365" s="20"/>
      <c r="AW365" s="20"/>
      <c r="AX365" s="20"/>
      <c r="AY365" s="20"/>
      <c r="AZ365" s="20"/>
      <c r="BA365" s="20" t="s">
        <v>84</v>
      </c>
      <c r="BB365" s="20" t="s">
        <v>82</v>
      </c>
      <c r="BC365" s="20" t="s">
        <v>1253</v>
      </c>
      <c r="BD365" s="20">
        <v>15.3</v>
      </c>
      <c r="BE365" s="20">
        <v>10.7</v>
      </c>
      <c r="BF365" s="20">
        <v>22.1</v>
      </c>
      <c r="BG365" s="21" t="s">
        <v>84</v>
      </c>
      <c r="BH365" s="21" t="s">
        <v>82</v>
      </c>
      <c r="BI365" s="22">
        <v>15.3</v>
      </c>
      <c r="BJ365" s="22">
        <v>10.7</v>
      </c>
      <c r="BK365" s="22">
        <v>22.1</v>
      </c>
      <c r="BL365" s="20"/>
      <c r="BM365" s="23">
        <f t="shared" si="49"/>
        <v>4.6000000000000014</v>
      </c>
      <c r="BN365" s="20">
        <f t="shared" si="50"/>
        <v>6.8000000000000007</v>
      </c>
      <c r="BO365" s="20">
        <f t="shared" si="51"/>
        <v>2.7278528283983898</v>
      </c>
      <c r="BP365" s="20">
        <f t="shared" si="52"/>
        <v>2.3702437414678603</v>
      </c>
      <c r="BQ365" s="20">
        <f t="shared" si="53"/>
        <v>3.095577608523707</v>
      </c>
    </row>
    <row r="366" spans="1:69" s="9" customFormat="1" ht="21" customHeight="1" x14ac:dyDescent="0.35">
      <c r="A366" s="20">
        <v>40</v>
      </c>
      <c r="B366" s="20">
        <v>17</v>
      </c>
      <c r="C366" s="20" t="s">
        <v>914</v>
      </c>
      <c r="D366" s="20" t="str">
        <f t="shared" si="48"/>
        <v>Hwang, S. W. et al (2009)</v>
      </c>
      <c r="E366" s="20" t="s">
        <v>389</v>
      </c>
      <c r="F366" s="20" t="s">
        <v>882</v>
      </c>
      <c r="G366" s="20">
        <v>2009</v>
      </c>
      <c r="H366" s="20" t="s">
        <v>1027</v>
      </c>
      <c r="I366" s="20" t="s">
        <v>1493</v>
      </c>
      <c r="J366" s="20" t="s">
        <v>1638</v>
      </c>
      <c r="K366" s="20" t="s">
        <v>1700</v>
      </c>
      <c r="L366" s="20"/>
      <c r="M366" s="20"/>
      <c r="N366" s="20"/>
      <c r="O366" s="20"/>
      <c r="P366" s="20"/>
      <c r="Q366" s="20"/>
      <c r="R366" s="20"/>
      <c r="S366" s="20"/>
      <c r="T366" s="20">
        <v>1</v>
      </c>
      <c r="U366" s="20"/>
      <c r="V366" s="20"/>
      <c r="W366" s="20"/>
      <c r="X366" s="20"/>
      <c r="Y366" s="20"/>
      <c r="Z366" s="20"/>
      <c r="AA366" s="20"/>
      <c r="AB366" s="20"/>
      <c r="AC366" s="20"/>
      <c r="AD366" s="20"/>
      <c r="AE366" s="20"/>
      <c r="AF366" s="20"/>
      <c r="AG366" s="20"/>
      <c r="AH366" s="20"/>
      <c r="AI366" s="20"/>
      <c r="AJ366" s="20"/>
      <c r="AK366" s="27"/>
      <c r="AL366" s="20"/>
      <c r="AM366" s="20"/>
      <c r="AN366" s="20"/>
      <c r="AO366" s="20"/>
      <c r="AP366" s="20"/>
      <c r="AQ366" s="20"/>
      <c r="AR366" s="20"/>
      <c r="AS366" s="20"/>
      <c r="AT366" s="20"/>
      <c r="AU366" s="20"/>
      <c r="AV366" s="20"/>
      <c r="AW366" s="20" t="s">
        <v>159</v>
      </c>
      <c r="AX366" s="20">
        <v>9.17</v>
      </c>
      <c r="AY366" s="20">
        <v>5.54</v>
      </c>
      <c r="AZ366" s="20">
        <v>15.18</v>
      </c>
      <c r="BA366" s="20" t="s">
        <v>158</v>
      </c>
      <c r="BB366" s="20" t="s">
        <v>82</v>
      </c>
      <c r="BC366" s="20" t="s">
        <v>159</v>
      </c>
      <c r="BD366" s="20">
        <v>9.17</v>
      </c>
      <c r="BE366" s="20">
        <v>5.54</v>
      </c>
      <c r="BF366" s="20">
        <v>15.18</v>
      </c>
      <c r="BG366" s="21" t="s">
        <v>158</v>
      </c>
      <c r="BH366" s="21"/>
      <c r="BI366" s="22">
        <v>9.17</v>
      </c>
      <c r="BJ366" s="22">
        <v>5.54</v>
      </c>
      <c r="BK366" s="22">
        <v>15.18</v>
      </c>
      <c r="BL366" s="20"/>
      <c r="BM366" s="23">
        <f t="shared" si="49"/>
        <v>3.63</v>
      </c>
      <c r="BN366" s="20">
        <f t="shared" si="50"/>
        <v>6.01</v>
      </c>
      <c r="BO366" s="20">
        <f t="shared" si="51"/>
        <v>2.2159372862683733</v>
      </c>
      <c r="BP366" s="20">
        <f t="shared" si="52"/>
        <v>1.7119945007591924</v>
      </c>
      <c r="BQ366" s="20">
        <f t="shared" si="53"/>
        <v>2.7199787719674839</v>
      </c>
    </row>
    <row r="367" spans="1:69" s="9" customFormat="1" ht="21" customHeight="1" x14ac:dyDescent="0.35">
      <c r="A367" s="20">
        <v>40</v>
      </c>
      <c r="B367" s="20">
        <v>18</v>
      </c>
      <c r="C367" s="20" t="s">
        <v>914</v>
      </c>
      <c r="D367" s="20" t="str">
        <f t="shared" si="48"/>
        <v>Hwang, S. W. et al (2009)</v>
      </c>
      <c r="E367" s="20" t="s">
        <v>389</v>
      </c>
      <c r="F367" s="20" t="s">
        <v>882</v>
      </c>
      <c r="G367" s="20">
        <v>2009</v>
      </c>
      <c r="H367" s="20" t="s">
        <v>1027</v>
      </c>
      <c r="I367" s="20" t="s">
        <v>1494</v>
      </c>
      <c r="J367" s="20" t="s">
        <v>1638</v>
      </c>
      <c r="K367" s="20" t="s">
        <v>1700</v>
      </c>
      <c r="L367" s="20"/>
      <c r="M367" s="20"/>
      <c r="N367" s="20"/>
      <c r="O367" s="20"/>
      <c r="P367" s="20"/>
      <c r="Q367" s="20"/>
      <c r="R367" s="20"/>
      <c r="S367" s="20"/>
      <c r="T367" s="20">
        <v>1</v>
      </c>
      <c r="U367" s="20"/>
      <c r="V367" s="20"/>
      <c r="W367" s="20"/>
      <c r="X367" s="20"/>
      <c r="Y367" s="20"/>
      <c r="Z367" s="20"/>
      <c r="AA367" s="20"/>
      <c r="AB367" s="20"/>
      <c r="AC367" s="20"/>
      <c r="AD367" s="20"/>
      <c r="AE367" s="20"/>
      <c r="AF367" s="20"/>
      <c r="AG367" s="20"/>
      <c r="AH367" s="20"/>
      <c r="AI367" s="20"/>
      <c r="AJ367" s="20"/>
      <c r="AK367" s="27"/>
      <c r="AL367" s="20"/>
      <c r="AM367" s="20"/>
      <c r="AN367" s="20"/>
      <c r="AO367" s="20"/>
      <c r="AP367" s="20"/>
      <c r="AQ367" s="20"/>
      <c r="AR367" s="20"/>
      <c r="AS367" s="20"/>
      <c r="AT367" s="20"/>
      <c r="AU367" s="20"/>
      <c r="AV367" s="20"/>
      <c r="AW367" s="20" t="s">
        <v>159</v>
      </c>
      <c r="AX367" s="20">
        <v>11.5</v>
      </c>
      <c r="AY367" s="20">
        <v>0.79</v>
      </c>
      <c r="AZ367" s="20">
        <v>15.04</v>
      </c>
      <c r="BA367" s="20" t="s">
        <v>158</v>
      </c>
      <c r="BB367" s="20" t="s">
        <v>82</v>
      </c>
      <c r="BC367" s="20" t="s">
        <v>159</v>
      </c>
      <c r="BD367" s="20">
        <v>11.5</v>
      </c>
      <c r="BE367" s="20">
        <v>0.79</v>
      </c>
      <c r="BF367" s="20">
        <v>15.04</v>
      </c>
      <c r="BG367" s="21" t="s">
        <v>158</v>
      </c>
      <c r="BH367" s="21"/>
      <c r="BI367" s="22">
        <v>11.5</v>
      </c>
      <c r="BJ367" s="22">
        <v>0.79</v>
      </c>
      <c r="BK367" s="22">
        <v>15.04</v>
      </c>
      <c r="BL367" s="20"/>
      <c r="BM367" s="23">
        <f t="shared" si="49"/>
        <v>10.71</v>
      </c>
      <c r="BN367" s="20">
        <f t="shared" si="50"/>
        <v>3.5399999999999991</v>
      </c>
      <c r="BO367" s="20">
        <f t="shared" si="51"/>
        <v>2.4423470353692043</v>
      </c>
      <c r="BP367" s="20">
        <f t="shared" si="52"/>
        <v>-0.23572233352106983</v>
      </c>
      <c r="BQ367" s="20">
        <f t="shared" si="53"/>
        <v>2.7107133185216936</v>
      </c>
    </row>
    <row r="368" spans="1:69" s="9" customFormat="1" ht="21" customHeight="1" x14ac:dyDescent="0.35">
      <c r="A368" s="20">
        <v>43</v>
      </c>
      <c r="B368" s="20">
        <v>3</v>
      </c>
      <c r="C368" s="20" t="s">
        <v>397</v>
      </c>
      <c r="D368" s="20" t="str">
        <f t="shared" si="48"/>
        <v>Jones et al (2015)</v>
      </c>
      <c r="E368" s="20" t="s">
        <v>398</v>
      </c>
      <c r="F368" s="20" t="s">
        <v>882</v>
      </c>
      <c r="G368" s="20">
        <v>2015</v>
      </c>
      <c r="H368" s="20" t="s">
        <v>936</v>
      </c>
      <c r="I368" s="20" t="s">
        <v>1495</v>
      </c>
      <c r="J368" s="20" t="s">
        <v>1638</v>
      </c>
      <c r="K368" s="20" t="s">
        <v>1700</v>
      </c>
      <c r="L368" s="20"/>
      <c r="M368" s="20"/>
      <c r="N368" s="20">
        <v>1</v>
      </c>
      <c r="O368" s="20"/>
      <c r="P368" s="20"/>
      <c r="Q368" s="20"/>
      <c r="R368" s="20"/>
      <c r="S368" s="20"/>
      <c r="T368" s="20"/>
      <c r="U368" s="20"/>
      <c r="V368" s="20"/>
      <c r="W368" s="20"/>
      <c r="X368" s="20"/>
      <c r="Y368" s="20"/>
      <c r="Z368" s="20"/>
      <c r="AA368" s="20"/>
      <c r="AB368" s="20"/>
      <c r="AC368" s="20"/>
      <c r="AD368" s="20"/>
      <c r="AE368" s="20"/>
      <c r="AF368" s="20">
        <v>1.45</v>
      </c>
      <c r="AG368" s="20">
        <v>0.65</v>
      </c>
      <c r="AH368" s="20">
        <v>3.21</v>
      </c>
      <c r="AI368" s="20"/>
      <c r="AJ368" s="20"/>
      <c r="AK368" s="20"/>
      <c r="AL368" s="20"/>
      <c r="AM368" s="20"/>
      <c r="AN368" s="20"/>
      <c r="AO368" s="20"/>
      <c r="AP368" s="20"/>
      <c r="AQ368" s="20"/>
      <c r="AR368" s="20"/>
      <c r="AS368" s="20"/>
      <c r="AT368" s="20"/>
      <c r="AU368" s="20"/>
      <c r="AV368" s="20"/>
      <c r="AW368" s="20"/>
      <c r="AX368" s="20"/>
      <c r="AY368" s="20"/>
      <c r="AZ368" s="20"/>
      <c r="BA368" s="20" t="s">
        <v>188</v>
      </c>
      <c r="BB368" s="20" t="s">
        <v>82</v>
      </c>
      <c r="BC368" s="20"/>
      <c r="BD368" s="20">
        <v>1.45</v>
      </c>
      <c r="BE368" s="20">
        <v>0.65</v>
      </c>
      <c r="BF368" s="20">
        <v>3.21</v>
      </c>
      <c r="BG368" s="21" t="s">
        <v>158</v>
      </c>
      <c r="BH368" s="21"/>
      <c r="BI368" s="22">
        <v>1.45</v>
      </c>
      <c r="BJ368" s="22">
        <v>0.65</v>
      </c>
      <c r="BK368" s="22">
        <v>3.21</v>
      </c>
      <c r="BL368" s="20"/>
      <c r="BM368" s="23">
        <f t="shared" si="49"/>
        <v>0.79999999999999993</v>
      </c>
      <c r="BN368" s="20">
        <f t="shared" si="50"/>
        <v>1.76</v>
      </c>
      <c r="BO368" s="20">
        <f t="shared" si="51"/>
        <v>0.37156355643248301</v>
      </c>
      <c r="BP368" s="20">
        <f t="shared" si="52"/>
        <v>-0.43078291609245423</v>
      </c>
      <c r="BQ368" s="20">
        <f t="shared" si="53"/>
        <v>1.1662709371419244</v>
      </c>
    </row>
    <row r="369" spans="1:69" s="9" customFormat="1" ht="21" customHeight="1" x14ac:dyDescent="0.35">
      <c r="A369" s="20">
        <v>43</v>
      </c>
      <c r="B369" s="20">
        <v>4</v>
      </c>
      <c r="C369" s="20" t="s">
        <v>397</v>
      </c>
      <c r="D369" s="20" t="str">
        <f t="shared" si="48"/>
        <v>Jones et al (2015)</v>
      </c>
      <c r="E369" s="20" t="s">
        <v>398</v>
      </c>
      <c r="F369" s="20" t="s">
        <v>882</v>
      </c>
      <c r="G369" s="20">
        <v>2015</v>
      </c>
      <c r="H369" s="20" t="s">
        <v>936</v>
      </c>
      <c r="I369" s="20" t="s">
        <v>1496</v>
      </c>
      <c r="J369" s="20" t="s">
        <v>1638</v>
      </c>
      <c r="K369" s="20" t="s">
        <v>1700</v>
      </c>
      <c r="L369" s="20"/>
      <c r="M369" s="20"/>
      <c r="N369" s="20">
        <v>1</v>
      </c>
      <c r="O369" s="20"/>
      <c r="P369" s="20"/>
      <c r="Q369" s="20"/>
      <c r="R369" s="20"/>
      <c r="S369" s="20"/>
      <c r="T369" s="20"/>
      <c r="U369" s="20"/>
      <c r="V369" s="20"/>
      <c r="W369" s="20"/>
      <c r="X369" s="20"/>
      <c r="Y369" s="20"/>
      <c r="Z369" s="20"/>
      <c r="AA369" s="20"/>
      <c r="AB369" s="20"/>
      <c r="AC369" s="20"/>
      <c r="AD369" s="20"/>
      <c r="AE369" s="20"/>
      <c r="AF369" s="20">
        <v>1.18</v>
      </c>
      <c r="AG369" s="20">
        <v>0.56000000000000005</v>
      </c>
      <c r="AH369" s="20">
        <v>2.4500000000000002</v>
      </c>
      <c r="AI369" s="20"/>
      <c r="AJ369" s="20"/>
      <c r="AK369" s="20"/>
      <c r="AL369" s="20"/>
      <c r="AM369" s="20"/>
      <c r="AN369" s="20"/>
      <c r="AO369" s="20"/>
      <c r="AP369" s="20"/>
      <c r="AQ369" s="20"/>
      <c r="AR369" s="20"/>
      <c r="AS369" s="20"/>
      <c r="AT369" s="20"/>
      <c r="AU369" s="20"/>
      <c r="AV369" s="20"/>
      <c r="AW369" s="20"/>
      <c r="AX369" s="20"/>
      <c r="AY369" s="20"/>
      <c r="AZ369" s="20"/>
      <c r="BA369" s="20" t="s">
        <v>188</v>
      </c>
      <c r="BB369" s="20" t="s">
        <v>82</v>
      </c>
      <c r="BC369" s="20"/>
      <c r="BD369" s="20">
        <v>1.18</v>
      </c>
      <c r="BE369" s="20">
        <v>0.56000000000000005</v>
      </c>
      <c r="BF369" s="20">
        <v>2.4500000000000002</v>
      </c>
      <c r="BG369" s="21" t="s">
        <v>158</v>
      </c>
      <c r="BH369" s="21"/>
      <c r="BI369" s="22">
        <v>1.18</v>
      </c>
      <c r="BJ369" s="22">
        <v>0.56000000000000005</v>
      </c>
      <c r="BK369" s="22">
        <v>2.4500000000000002</v>
      </c>
      <c r="BL369" s="20"/>
      <c r="BM369" s="23">
        <f t="shared" si="49"/>
        <v>0.61999999999999988</v>
      </c>
      <c r="BN369" s="20">
        <f t="shared" si="50"/>
        <v>1.2700000000000002</v>
      </c>
      <c r="BO369" s="20">
        <f t="shared" si="51"/>
        <v>0.16551443847757333</v>
      </c>
      <c r="BP369" s="20">
        <f t="shared" si="52"/>
        <v>-0.57981849525294205</v>
      </c>
      <c r="BQ369" s="20">
        <f t="shared" si="53"/>
        <v>0.89608802455663572</v>
      </c>
    </row>
    <row r="370" spans="1:69" s="9" customFormat="1" ht="21" customHeight="1" x14ac:dyDescent="0.35">
      <c r="A370" s="20">
        <v>43</v>
      </c>
      <c r="B370" s="20">
        <v>5</v>
      </c>
      <c r="C370" s="20" t="s">
        <v>397</v>
      </c>
      <c r="D370" s="20" t="str">
        <f t="shared" si="48"/>
        <v>Jones et al (2015)</v>
      </c>
      <c r="E370" s="20" t="s">
        <v>398</v>
      </c>
      <c r="F370" s="20" t="s">
        <v>882</v>
      </c>
      <c r="G370" s="20">
        <v>2015</v>
      </c>
      <c r="H370" s="20" t="s">
        <v>936</v>
      </c>
      <c r="I370" s="20" t="s">
        <v>1497</v>
      </c>
      <c r="J370" s="20" t="s">
        <v>1638</v>
      </c>
      <c r="K370" s="20" t="s">
        <v>1700</v>
      </c>
      <c r="L370" s="20"/>
      <c r="M370" s="20"/>
      <c r="N370" s="20">
        <v>1</v>
      </c>
      <c r="O370" s="20"/>
      <c r="P370" s="20"/>
      <c r="Q370" s="20"/>
      <c r="R370" s="20"/>
      <c r="S370" s="20"/>
      <c r="T370" s="20"/>
      <c r="U370" s="20"/>
      <c r="V370" s="20"/>
      <c r="W370" s="20"/>
      <c r="X370" s="20"/>
      <c r="Y370" s="20"/>
      <c r="Z370" s="20"/>
      <c r="AA370" s="20"/>
      <c r="AB370" s="20"/>
      <c r="AC370" s="20"/>
      <c r="AD370" s="20"/>
      <c r="AE370" s="20"/>
      <c r="AF370" s="20">
        <v>0.9</v>
      </c>
      <c r="AG370" s="20">
        <v>0.37</v>
      </c>
      <c r="AH370" s="20">
        <v>2.2200000000000002</v>
      </c>
      <c r="AI370" s="20"/>
      <c r="AJ370" s="20"/>
      <c r="AK370" s="20"/>
      <c r="AL370" s="20"/>
      <c r="AM370" s="20"/>
      <c r="AN370" s="20"/>
      <c r="AO370" s="20"/>
      <c r="AP370" s="20"/>
      <c r="AQ370" s="20"/>
      <c r="AR370" s="20"/>
      <c r="AS370" s="20"/>
      <c r="AT370" s="20"/>
      <c r="AU370" s="20"/>
      <c r="AV370" s="20"/>
      <c r="AW370" s="20"/>
      <c r="AX370" s="20"/>
      <c r="AY370" s="20"/>
      <c r="AZ370" s="20"/>
      <c r="BA370" s="20" t="s">
        <v>188</v>
      </c>
      <c r="BB370" s="20" t="s">
        <v>82</v>
      </c>
      <c r="BC370" s="20"/>
      <c r="BD370" s="20">
        <v>0.9</v>
      </c>
      <c r="BE370" s="20">
        <v>0.37</v>
      </c>
      <c r="BF370" s="20">
        <v>2.2200000000000002</v>
      </c>
      <c r="BG370" s="21" t="s">
        <v>158</v>
      </c>
      <c r="BH370" s="21"/>
      <c r="BI370" s="22">
        <v>0.9</v>
      </c>
      <c r="BJ370" s="22">
        <v>0.37</v>
      </c>
      <c r="BK370" s="22">
        <v>2.2200000000000002</v>
      </c>
      <c r="BL370" s="20"/>
      <c r="BM370" s="23">
        <f t="shared" si="49"/>
        <v>0.53</v>
      </c>
      <c r="BN370" s="20">
        <f t="shared" si="50"/>
        <v>1.3200000000000003</v>
      </c>
      <c r="BO370" s="20">
        <f t="shared" si="51"/>
        <v>-0.10536051565782628</v>
      </c>
      <c r="BP370" s="20">
        <f t="shared" si="52"/>
        <v>-0.9942522733438669</v>
      </c>
      <c r="BQ370" s="20">
        <f t="shared" si="53"/>
        <v>0.79750719588418817</v>
      </c>
    </row>
    <row r="371" spans="1:69" s="9" customFormat="1" ht="21" customHeight="1" x14ac:dyDescent="0.35">
      <c r="A371" s="20">
        <v>77</v>
      </c>
      <c r="B371" s="20">
        <v>6</v>
      </c>
      <c r="C371" s="20" t="s">
        <v>712</v>
      </c>
      <c r="D371" s="20" t="str">
        <f t="shared" si="48"/>
        <v>Roncarati et al (2018)</v>
      </c>
      <c r="E371" s="20" t="s">
        <v>713</v>
      </c>
      <c r="F371" s="20" t="s">
        <v>882</v>
      </c>
      <c r="G371" s="20">
        <v>2018</v>
      </c>
      <c r="H371" s="20" t="s">
        <v>951</v>
      </c>
      <c r="I371" s="20" t="s">
        <v>1514</v>
      </c>
      <c r="J371" s="20" t="s">
        <v>1638</v>
      </c>
      <c r="K371" s="20" t="s">
        <v>1700</v>
      </c>
      <c r="L371" s="20"/>
      <c r="M371" s="20"/>
      <c r="N371" s="20"/>
      <c r="O371" s="20"/>
      <c r="P371" s="20"/>
      <c r="Q371" s="20"/>
      <c r="R371" s="20"/>
      <c r="S371" s="20"/>
      <c r="T371" s="20">
        <v>1</v>
      </c>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t="s">
        <v>159</v>
      </c>
      <c r="AX371" s="20">
        <v>4.2</v>
      </c>
      <c r="AY371" s="20">
        <v>2.5</v>
      </c>
      <c r="AZ371" s="20">
        <v>6.7</v>
      </c>
      <c r="BA371" s="20" t="s">
        <v>158</v>
      </c>
      <c r="BB371" s="20" t="s">
        <v>82</v>
      </c>
      <c r="BC371" s="20" t="s">
        <v>159</v>
      </c>
      <c r="BD371" s="23">
        <v>4.2</v>
      </c>
      <c r="BE371" s="23">
        <v>2.5</v>
      </c>
      <c r="BF371" s="23">
        <v>6.7</v>
      </c>
      <c r="BG371" s="21" t="s">
        <v>158</v>
      </c>
      <c r="BH371" s="21"/>
      <c r="BI371" s="22">
        <v>4.2</v>
      </c>
      <c r="BJ371" s="22">
        <v>2.5</v>
      </c>
      <c r="BK371" s="22">
        <v>6.7</v>
      </c>
      <c r="BL371" s="20"/>
      <c r="BM371" s="23">
        <f t="shared" si="49"/>
        <v>1.7000000000000002</v>
      </c>
      <c r="BN371" s="20">
        <f t="shared" si="50"/>
        <v>2.5</v>
      </c>
      <c r="BO371" s="20">
        <f t="shared" si="51"/>
        <v>1.4350845252893227</v>
      </c>
      <c r="BP371" s="20">
        <f t="shared" si="52"/>
        <v>0.91629073187415511</v>
      </c>
      <c r="BQ371" s="20">
        <f t="shared" si="53"/>
        <v>1.9021075263969205</v>
      </c>
    </row>
    <row r="372" spans="1:69" s="9" customFormat="1" ht="21" customHeight="1" x14ac:dyDescent="0.35">
      <c r="A372" s="20">
        <v>77</v>
      </c>
      <c r="B372" s="20">
        <v>7</v>
      </c>
      <c r="C372" s="20" t="s">
        <v>712</v>
      </c>
      <c r="D372" s="20" t="str">
        <f t="shared" si="48"/>
        <v>Roncarati et al (2018)</v>
      </c>
      <c r="E372" s="20" t="s">
        <v>713</v>
      </c>
      <c r="F372" s="20" t="s">
        <v>882</v>
      </c>
      <c r="G372" s="20">
        <v>2018</v>
      </c>
      <c r="H372" s="20" t="s">
        <v>951</v>
      </c>
      <c r="I372" s="20" t="s">
        <v>1514</v>
      </c>
      <c r="J372" s="20" t="s">
        <v>1638</v>
      </c>
      <c r="K372" s="20" t="s">
        <v>1700</v>
      </c>
      <c r="L372" s="20"/>
      <c r="M372" s="20"/>
      <c r="N372" s="20"/>
      <c r="O372" s="20"/>
      <c r="P372" s="20"/>
      <c r="Q372" s="20"/>
      <c r="R372" s="20"/>
      <c r="S372" s="20"/>
      <c r="T372" s="20">
        <v>1</v>
      </c>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t="s">
        <v>159</v>
      </c>
      <c r="AX372" s="20">
        <v>88.9</v>
      </c>
      <c r="AY372" s="20">
        <v>52.7</v>
      </c>
      <c r="AZ372" s="20">
        <v>141.5</v>
      </c>
      <c r="BA372" s="20" t="s">
        <v>158</v>
      </c>
      <c r="BB372" s="20" t="s">
        <v>82</v>
      </c>
      <c r="BC372" s="20" t="s">
        <v>159</v>
      </c>
      <c r="BD372" s="23">
        <v>88.9</v>
      </c>
      <c r="BE372" s="23">
        <v>52.7</v>
      </c>
      <c r="BF372" s="23">
        <v>141.5</v>
      </c>
      <c r="BG372" s="21" t="s">
        <v>158</v>
      </c>
      <c r="BH372" s="21"/>
      <c r="BI372" s="22">
        <v>88.9</v>
      </c>
      <c r="BJ372" s="22">
        <v>52.7</v>
      </c>
      <c r="BK372" s="22">
        <v>141.5</v>
      </c>
      <c r="BL372" s="20"/>
      <c r="BM372" s="23">
        <f t="shared" si="49"/>
        <v>36.200000000000003</v>
      </c>
      <c r="BN372" s="20">
        <f t="shared" si="50"/>
        <v>52.599999999999994</v>
      </c>
      <c r="BO372" s="20">
        <f t="shared" si="51"/>
        <v>4.4875121425198587</v>
      </c>
      <c r="BP372" s="20">
        <f t="shared" si="52"/>
        <v>3.9646154555473165</v>
      </c>
      <c r="BQ372" s="20">
        <f t="shared" si="53"/>
        <v>4.9522997170832923</v>
      </c>
    </row>
    <row r="373" spans="1:69" s="9" customFormat="1" ht="21" customHeight="1" x14ac:dyDescent="0.35">
      <c r="A373" s="20">
        <v>77</v>
      </c>
      <c r="B373" s="20">
        <v>10</v>
      </c>
      <c r="C373" s="20" t="s">
        <v>712</v>
      </c>
      <c r="D373" s="20" t="str">
        <f t="shared" si="48"/>
        <v>Roncarati et al (2018)</v>
      </c>
      <c r="E373" s="20" t="s">
        <v>713</v>
      </c>
      <c r="F373" s="20" t="s">
        <v>882</v>
      </c>
      <c r="G373" s="20">
        <v>2018</v>
      </c>
      <c r="H373" s="20" t="s">
        <v>951</v>
      </c>
      <c r="I373" s="20" t="s">
        <v>1516</v>
      </c>
      <c r="J373" s="20" t="s">
        <v>1638</v>
      </c>
      <c r="K373" s="20" t="s">
        <v>1700</v>
      </c>
      <c r="L373" s="20"/>
      <c r="M373" s="20"/>
      <c r="N373" s="20"/>
      <c r="O373" s="20"/>
      <c r="P373" s="20"/>
      <c r="Q373" s="20"/>
      <c r="R373" s="20"/>
      <c r="S373" s="20"/>
      <c r="T373" s="20">
        <v>1</v>
      </c>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t="s">
        <v>159</v>
      </c>
      <c r="AX373" s="20">
        <v>15.7</v>
      </c>
      <c r="AY373" s="20">
        <v>7.6</v>
      </c>
      <c r="AZ373" s="20">
        <v>28.8</v>
      </c>
      <c r="BA373" s="20" t="s">
        <v>158</v>
      </c>
      <c r="BB373" s="20" t="s">
        <v>82</v>
      </c>
      <c r="BC373" s="20" t="s">
        <v>159</v>
      </c>
      <c r="BD373" s="23">
        <v>15.7</v>
      </c>
      <c r="BE373" s="23">
        <v>7.6</v>
      </c>
      <c r="BF373" s="23">
        <v>28.8</v>
      </c>
      <c r="BG373" s="21" t="s">
        <v>158</v>
      </c>
      <c r="BH373" s="21"/>
      <c r="BI373" s="22">
        <v>15.7</v>
      </c>
      <c r="BJ373" s="22">
        <v>7.6</v>
      </c>
      <c r="BK373" s="22">
        <v>28.8</v>
      </c>
      <c r="BL373" s="20"/>
      <c r="BM373" s="23">
        <f t="shared" si="49"/>
        <v>8.1</v>
      </c>
      <c r="BN373" s="20">
        <f t="shared" si="50"/>
        <v>13.100000000000001</v>
      </c>
      <c r="BO373" s="20">
        <f t="shared" si="51"/>
        <v>2.7536607123542622</v>
      </c>
      <c r="BP373" s="20">
        <f t="shared" si="52"/>
        <v>2.0281482472922852</v>
      </c>
      <c r="BQ373" s="20">
        <f t="shared" si="53"/>
        <v>3.3603753871419002</v>
      </c>
    </row>
    <row r="374" spans="1:69" s="9" customFormat="1" ht="21" customHeight="1" x14ac:dyDescent="0.35">
      <c r="A374" s="20">
        <v>77</v>
      </c>
      <c r="B374" s="20">
        <v>11</v>
      </c>
      <c r="C374" s="20" t="s">
        <v>712</v>
      </c>
      <c r="D374" s="20" t="str">
        <f t="shared" si="48"/>
        <v>Roncarati et al (2018)</v>
      </c>
      <c r="E374" s="20" t="s">
        <v>713</v>
      </c>
      <c r="F374" s="20" t="s">
        <v>882</v>
      </c>
      <c r="G374" s="20">
        <v>2018</v>
      </c>
      <c r="H374" s="20" t="s">
        <v>951</v>
      </c>
      <c r="I374" s="20" t="s">
        <v>1517</v>
      </c>
      <c r="J374" s="20" t="s">
        <v>1638</v>
      </c>
      <c r="K374" s="20" t="s">
        <v>1700</v>
      </c>
      <c r="L374" s="20"/>
      <c r="M374" s="20"/>
      <c r="N374" s="20"/>
      <c r="O374" s="20"/>
      <c r="P374" s="20"/>
      <c r="Q374" s="20"/>
      <c r="R374" s="20"/>
      <c r="S374" s="20"/>
      <c r="T374" s="20">
        <v>1</v>
      </c>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t="s">
        <v>159</v>
      </c>
      <c r="AX374" s="20">
        <v>2.5</v>
      </c>
      <c r="AY374" s="20">
        <v>1.8</v>
      </c>
      <c r="AZ374" s="20">
        <v>3.3</v>
      </c>
      <c r="BA374" s="20" t="s">
        <v>158</v>
      </c>
      <c r="BB374" s="20" t="s">
        <v>82</v>
      </c>
      <c r="BC374" s="20" t="s">
        <v>159</v>
      </c>
      <c r="BD374" s="23">
        <v>2.5</v>
      </c>
      <c r="BE374" s="23">
        <v>1.8</v>
      </c>
      <c r="BF374" s="23">
        <v>3.3</v>
      </c>
      <c r="BG374" s="21" t="s">
        <v>158</v>
      </c>
      <c r="BH374" s="21"/>
      <c r="BI374" s="22">
        <v>2.5</v>
      </c>
      <c r="BJ374" s="22">
        <v>1.8</v>
      </c>
      <c r="BK374" s="22">
        <v>3.3</v>
      </c>
      <c r="BL374" s="20"/>
      <c r="BM374" s="23">
        <f t="shared" si="49"/>
        <v>0.7</v>
      </c>
      <c r="BN374" s="20">
        <f t="shared" si="50"/>
        <v>0.79999999999999982</v>
      </c>
      <c r="BO374" s="20">
        <f t="shared" si="51"/>
        <v>0.91629073187415511</v>
      </c>
      <c r="BP374" s="20">
        <f t="shared" si="52"/>
        <v>0.58778666490211906</v>
      </c>
      <c r="BQ374" s="20">
        <f t="shared" si="53"/>
        <v>1.1939224684724346</v>
      </c>
    </row>
    <row r="375" spans="1:69" s="9" customFormat="1" ht="21" customHeight="1" x14ac:dyDescent="0.35">
      <c r="A375" s="20">
        <v>77</v>
      </c>
      <c r="B375" s="20">
        <v>12</v>
      </c>
      <c r="C375" s="20" t="s">
        <v>712</v>
      </c>
      <c r="D375" s="20" t="str">
        <f t="shared" si="48"/>
        <v>Roncarati et al (2018)</v>
      </c>
      <c r="E375" s="20" t="s">
        <v>713</v>
      </c>
      <c r="F375" s="20" t="s">
        <v>882</v>
      </c>
      <c r="G375" s="20">
        <v>2018</v>
      </c>
      <c r="H375" s="20" t="s">
        <v>951</v>
      </c>
      <c r="I375" s="20" t="s">
        <v>1517</v>
      </c>
      <c r="J375" s="20" t="s">
        <v>1638</v>
      </c>
      <c r="K375" s="20" t="s">
        <v>1700</v>
      </c>
      <c r="L375" s="20"/>
      <c r="M375" s="20"/>
      <c r="N375" s="20"/>
      <c r="O375" s="20"/>
      <c r="P375" s="20"/>
      <c r="Q375" s="20"/>
      <c r="R375" s="20"/>
      <c r="S375" s="20"/>
      <c r="T375" s="20">
        <v>1</v>
      </c>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t="s">
        <v>159</v>
      </c>
      <c r="AX375" s="20">
        <v>43.6</v>
      </c>
      <c r="AY375" s="20">
        <v>31.4</v>
      </c>
      <c r="AZ375" s="20">
        <v>58.9</v>
      </c>
      <c r="BA375" s="20" t="s">
        <v>158</v>
      </c>
      <c r="BB375" s="20" t="s">
        <v>82</v>
      </c>
      <c r="BC375" s="20" t="s">
        <v>159</v>
      </c>
      <c r="BD375" s="23">
        <v>43.6</v>
      </c>
      <c r="BE375" s="23">
        <v>31.4</v>
      </c>
      <c r="BF375" s="23">
        <v>58.9</v>
      </c>
      <c r="BG375" s="21" t="s">
        <v>158</v>
      </c>
      <c r="BH375" s="21"/>
      <c r="BI375" s="22">
        <v>43.6</v>
      </c>
      <c r="BJ375" s="22">
        <v>31.4</v>
      </c>
      <c r="BK375" s="22">
        <v>58.9</v>
      </c>
      <c r="BL375" s="20"/>
      <c r="BM375" s="23">
        <f t="shared" si="49"/>
        <v>12.200000000000003</v>
      </c>
      <c r="BN375" s="20">
        <f t="shared" si="50"/>
        <v>15.299999999999997</v>
      </c>
      <c r="BO375" s="20">
        <f t="shared" si="51"/>
        <v>3.7750571503549888</v>
      </c>
      <c r="BP375" s="20">
        <f t="shared" si="52"/>
        <v>3.4468078929142076</v>
      </c>
      <c r="BQ375" s="20">
        <f t="shared" si="53"/>
        <v>4.0758410906575406</v>
      </c>
    </row>
    <row r="376" spans="1:69" s="9" customFormat="1" ht="21" customHeight="1" x14ac:dyDescent="0.35">
      <c r="A376" s="20">
        <v>56</v>
      </c>
      <c r="B376" s="20">
        <v>1</v>
      </c>
      <c r="C376" s="20" t="s">
        <v>1400</v>
      </c>
      <c r="D376" s="20" t="str">
        <f t="shared" si="48"/>
        <v>Lim et al (2012)</v>
      </c>
      <c r="E376" s="20" t="s">
        <v>1401</v>
      </c>
      <c r="F376" s="20" t="s">
        <v>882</v>
      </c>
      <c r="G376" s="20">
        <v>2012</v>
      </c>
      <c r="H376" s="20" t="s">
        <v>1414</v>
      </c>
      <c r="I376" s="20" t="s">
        <v>1498</v>
      </c>
      <c r="J376" s="20" t="s">
        <v>1638</v>
      </c>
      <c r="K376" s="20" t="s">
        <v>1700</v>
      </c>
      <c r="L376" s="20"/>
      <c r="M376" s="20"/>
      <c r="N376" s="20"/>
      <c r="O376" s="20"/>
      <c r="P376" s="20"/>
      <c r="Q376" s="20">
        <v>1</v>
      </c>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t="s">
        <v>1416</v>
      </c>
      <c r="AQ376" s="20">
        <v>3.4</v>
      </c>
      <c r="AR376" s="20">
        <v>2.1</v>
      </c>
      <c r="AS376" s="20">
        <v>5.5</v>
      </c>
      <c r="AT376" s="20"/>
      <c r="AU376" s="20"/>
      <c r="AV376" s="20"/>
      <c r="AW376" s="20"/>
      <c r="AX376" s="20"/>
      <c r="AY376" s="20"/>
      <c r="AZ376" s="20"/>
      <c r="BA376" s="20" t="s">
        <v>84</v>
      </c>
      <c r="BB376" s="20" t="s">
        <v>82</v>
      </c>
      <c r="BC376" s="20" t="s">
        <v>1416</v>
      </c>
      <c r="BD376" s="23">
        <v>3.4</v>
      </c>
      <c r="BE376" s="23">
        <v>2.1</v>
      </c>
      <c r="BF376" s="23">
        <v>5.5</v>
      </c>
      <c r="BG376" s="21" t="s">
        <v>84</v>
      </c>
      <c r="BH376" s="21" t="s">
        <v>82</v>
      </c>
      <c r="BI376" s="28">
        <v>3.4</v>
      </c>
      <c r="BJ376" s="28">
        <v>2.1</v>
      </c>
      <c r="BK376" s="28">
        <v>5.5</v>
      </c>
      <c r="BL376" s="20"/>
      <c r="BM376" s="23">
        <f t="shared" si="49"/>
        <v>1.2999999999999998</v>
      </c>
      <c r="BN376" s="20">
        <f t="shared" si="50"/>
        <v>2.1</v>
      </c>
      <c r="BO376" s="20">
        <f t="shared" si="51"/>
        <v>1.2237754316221157</v>
      </c>
      <c r="BP376" s="20">
        <f t="shared" si="52"/>
        <v>0.74193734472937733</v>
      </c>
      <c r="BQ376" s="20">
        <f t="shared" si="53"/>
        <v>1.7047480922384253</v>
      </c>
    </row>
    <row r="377" spans="1:69" s="9" customFormat="1" ht="21" customHeight="1" x14ac:dyDescent="0.35">
      <c r="A377" s="20">
        <v>81</v>
      </c>
      <c r="B377" s="20">
        <v>4</v>
      </c>
      <c r="C377" s="20" t="s">
        <v>730</v>
      </c>
      <c r="D377" s="20" t="str">
        <f t="shared" ref="D377:D407" si="54">CONCATENATE(C377," ","(",G377,")")</f>
        <v>Schinka et al (2018)</v>
      </c>
      <c r="E377" s="20" t="s">
        <v>731</v>
      </c>
      <c r="F377" s="20" t="s">
        <v>882</v>
      </c>
      <c r="G377" s="20">
        <v>2018</v>
      </c>
      <c r="H377" s="20" t="s">
        <v>1045</v>
      </c>
      <c r="I377" s="20" t="s">
        <v>1518</v>
      </c>
      <c r="J377" s="20" t="s">
        <v>1638</v>
      </c>
      <c r="K377" s="20" t="s">
        <v>1700</v>
      </c>
      <c r="L377" s="20"/>
      <c r="M377" s="20"/>
      <c r="N377" s="20"/>
      <c r="O377" s="20">
        <v>1</v>
      </c>
      <c r="P377" s="20"/>
      <c r="Q377" s="20"/>
      <c r="R377" s="20"/>
      <c r="S377" s="20"/>
      <c r="T377" s="20"/>
      <c r="U377" s="20"/>
      <c r="V377" s="20"/>
      <c r="W377" s="20"/>
      <c r="X377" s="20"/>
      <c r="Y377" s="20"/>
      <c r="Z377" s="20"/>
      <c r="AA377" s="20"/>
      <c r="AB377" s="20"/>
      <c r="AC377" s="20"/>
      <c r="AD377" s="20"/>
      <c r="AE377" s="20"/>
      <c r="AF377" s="20"/>
      <c r="AG377" s="20"/>
      <c r="AH377" s="20"/>
      <c r="AI377" s="20" t="s">
        <v>178</v>
      </c>
      <c r="AJ377" s="20">
        <v>8.6999999999999993</v>
      </c>
      <c r="AK377" s="20">
        <v>7.1</v>
      </c>
      <c r="AL377" s="20">
        <v>10.6</v>
      </c>
      <c r="AM377" s="26"/>
      <c r="AN377" s="26"/>
      <c r="AO377" s="26"/>
      <c r="AP377" s="20"/>
      <c r="AQ377" s="20"/>
      <c r="AR377" s="20"/>
      <c r="AS377" s="20"/>
      <c r="AT377" s="20"/>
      <c r="AU377" s="20"/>
      <c r="AV377" s="20"/>
      <c r="AW377" s="20"/>
      <c r="AX377" s="20"/>
      <c r="AY377" s="20"/>
      <c r="AZ377" s="20"/>
      <c r="BA377" s="20" t="s">
        <v>81</v>
      </c>
      <c r="BB377" s="20" t="s">
        <v>82</v>
      </c>
      <c r="BC377" s="20" t="s">
        <v>178</v>
      </c>
      <c r="BD377" s="23">
        <v>8.6999999999999993</v>
      </c>
      <c r="BE377" s="23">
        <v>7.1</v>
      </c>
      <c r="BF377" s="23">
        <v>10.6</v>
      </c>
      <c r="BG377" s="21" t="s">
        <v>84</v>
      </c>
      <c r="BH377" s="21" t="s">
        <v>1519</v>
      </c>
      <c r="BI377" s="25">
        <f>(1-0.5^(SQRT(BD377)))/(1-0.5^(SQRT(1/BD377)))</f>
        <v>4.1568113706197192</v>
      </c>
      <c r="BJ377" s="25">
        <f>(1-0.5^(SQRT(BE377)))/(1-0.5^(SQRT(1/BE377)))</f>
        <v>3.677263694112896</v>
      </c>
      <c r="BK377" s="25">
        <f>(1-0.5^(SQRT(BF377)))/(1-0.5^(SQRT(1/BF377)))</f>
        <v>4.6688499212658705</v>
      </c>
      <c r="BL377" s="20"/>
      <c r="BM377" s="23">
        <f t="shared" ref="BM377:BM407" si="55">BI377-BJ377</f>
        <v>0.47954767650682317</v>
      </c>
      <c r="BN377" s="20">
        <f t="shared" ref="BN377:BN407" si="56">BK377-BI377</f>
        <v>0.51203855064615134</v>
      </c>
      <c r="BO377" s="20">
        <f t="shared" ref="BO377:BO407" si="57">LN(BI377)</f>
        <v>1.424748282916624</v>
      </c>
      <c r="BP377" s="20">
        <f t="shared" ref="BP377:BP407" si="58">LN(BJ377)</f>
        <v>1.3021689142195989</v>
      </c>
      <c r="BQ377" s="20">
        <f t="shared" ref="BQ377:BQ407" si="59">LN(BK377)</f>
        <v>1.540912771815268</v>
      </c>
    </row>
    <row r="378" spans="1:69" s="9" customFormat="1" ht="21" customHeight="1" x14ac:dyDescent="0.35">
      <c r="A378" s="20">
        <v>123</v>
      </c>
      <c r="B378" s="20">
        <v>1</v>
      </c>
      <c r="C378" s="20" t="s">
        <v>1392</v>
      </c>
      <c r="D378" s="20" t="str">
        <f t="shared" si="54"/>
        <v>Scott et al (2023)</v>
      </c>
      <c r="E378" s="20" t="s">
        <v>1393</v>
      </c>
      <c r="F378" s="20" t="s">
        <v>882</v>
      </c>
      <c r="G378" s="20">
        <v>2023</v>
      </c>
      <c r="H378" s="20"/>
      <c r="I378" s="20" t="s">
        <v>1527</v>
      </c>
      <c r="J378" s="20" t="s">
        <v>1638</v>
      </c>
      <c r="K378" s="20" t="s">
        <v>1700</v>
      </c>
      <c r="L378" s="20"/>
      <c r="M378" s="20"/>
      <c r="N378" s="20"/>
      <c r="O378" s="20"/>
      <c r="P378" s="20"/>
      <c r="Q378" s="20"/>
      <c r="R378" s="20"/>
      <c r="S378" s="20"/>
      <c r="T378" s="20">
        <v>1</v>
      </c>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v>15.85</v>
      </c>
      <c r="AY378" s="20">
        <v>12</v>
      </c>
      <c r="AZ378" s="20">
        <v>19.71</v>
      </c>
      <c r="BA378" s="20" t="s">
        <v>158</v>
      </c>
      <c r="BB378" s="20" t="s">
        <v>82</v>
      </c>
      <c r="BC378" s="20"/>
      <c r="BD378" s="20">
        <v>15.85</v>
      </c>
      <c r="BE378" s="20">
        <v>12</v>
      </c>
      <c r="BF378" s="20">
        <v>19.71</v>
      </c>
      <c r="BG378" s="21" t="s">
        <v>158</v>
      </c>
      <c r="BH378" s="21"/>
      <c r="BI378" s="22">
        <v>15.85</v>
      </c>
      <c r="BJ378" s="22">
        <v>12</v>
      </c>
      <c r="BK378" s="22">
        <v>19.71</v>
      </c>
      <c r="BL378" s="20"/>
      <c r="BM378" s="23">
        <f t="shared" si="55"/>
        <v>3.8499999999999996</v>
      </c>
      <c r="BN378" s="20">
        <f t="shared" si="56"/>
        <v>3.8600000000000012</v>
      </c>
      <c r="BO378" s="20">
        <f t="shared" si="57"/>
        <v>2.7631695003232895</v>
      </c>
      <c r="BP378" s="20">
        <f t="shared" si="58"/>
        <v>2.4849066497880004</v>
      </c>
      <c r="BQ378" s="20">
        <f t="shared" si="59"/>
        <v>2.9811261211646287</v>
      </c>
    </row>
    <row r="379" spans="1:69" s="9" customFormat="1" ht="21" customHeight="1" x14ac:dyDescent="0.35">
      <c r="A379" s="20">
        <v>124</v>
      </c>
      <c r="B379" s="20">
        <v>1</v>
      </c>
      <c r="C379" s="20" t="s">
        <v>1528</v>
      </c>
      <c r="D379" s="20" t="str">
        <f t="shared" si="54"/>
        <v>Tsai et al (2024)</v>
      </c>
      <c r="E379" s="20" t="s">
        <v>1529</v>
      </c>
      <c r="F379" s="20" t="s">
        <v>882</v>
      </c>
      <c r="G379" s="20">
        <v>2024</v>
      </c>
      <c r="H379" s="20"/>
      <c r="I379" s="20" t="s">
        <v>1530</v>
      </c>
      <c r="J379" s="20" t="s">
        <v>1638</v>
      </c>
      <c r="K379" s="20" t="s">
        <v>1700</v>
      </c>
      <c r="L379" s="20"/>
      <c r="M379" s="20"/>
      <c r="N379" s="20"/>
      <c r="O379" s="20">
        <v>1</v>
      </c>
      <c r="P379" s="20"/>
      <c r="Q379" s="20"/>
      <c r="R379" s="20"/>
      <c r="S379" s="20"/>
      <c r="T379" s="20"/>
      <c r="U379" s="20"/>
      <c r="V379" s="20"/>
      <c r="W379" s="20"/>
      <c r="X379" s="20"/>
      <c r="Y379" s="20"/>
      <c r="Z379" s="20"/>
      <c r="AA379" s="20"/>
      <c r="AB379" s="20"/>
      <c r="AC379" s="20"/>
      <c r="AD379" s="20"/>
      <c r="AE379" s="20"/>
      <c r="AF379" s="20"/>
      <c r="AG379" s="20"/>
      <c r="AH379" s="20"/>
      <c r="AI379" s="20" t="s">
        <v>1531</v>
      </c>
      <c r="AJ379" s="20">
        <v>3.69</v>
      </c>
      <c r="AK379" s="20">
        <v>2.15</v>
      </c>
      <c r="AL379" s="20">
        <v>6.37</v>
      </c>
      <c r="AM379" s="20"/>
      <c r="AN379" s="20"/>
      <c r="AO379" s="20"/>
      <c r="AP379" s="20"/>
      <c r="AQ379" s="20"/>
      <c r="AR379" s="20"/>
      <c r="AS379" s="20"/>
      <c r="AT379" s="20"/>
      <c r="AU379" s="20"/>
      <c r="AV379" s="20"/>
      <c r="AW379" s="20"/>
      <c r="AX379" s="20"/>
      <c r="AY379" s="20"/>
      <c r="AZ379" s="20"/>
      <c r="BA379" s="20" t="s">
        <v>81</v>
      </c>
      <c r="BB379" s="20" t="s">
        <v>82</v>
      </c>
      <c r="BC379" s="20" t="s">
        <v>1531</v>
      </c>
      <c r="BD379" s="20">
        <v>3.69</v>
      </c>
      <c r="BE379" s="20">
        <v>2.15</v>
      </c>
      <c r="BF379" s="20">
        <v>6.37</v>
      </c>
      <c r="BG379" s="21" t="s">
        <v>84</v>
      </c>
      <c r="BH379" s="21" t="s">
        <v>1532</v>
      </c>
      <c r="BI379" s="25">
        <f t="shared" ref="BI379:BK385" si="60">(1-0.5^(SQRT(BD379)))/(1-0.5^(SQRT(1/BD379)))</f>
        <v>2.4295063101486001</v>
      </c>
      <c r="BJ379" s="25">
        <f t="shared" si="60"/>
        <v>1.6939018389562051</v>
      </c>
      <c r="BK379" s="25">
        <f t="shared" si="60"/>
        <v>3.4400342622513942</v>
      </c>
      <c r="BL379" s="20"/>
      <c r="BM379" s="23">
        <f t="shared" si="55"/>
        <v>0.73560447119239503</v>
      </c>
      <c r="BN379" s="20">
        <f t="shared" si="56"/>
        <v>1.0105279521027941</v>
      </c>
      <c r="BO379" s="20">
        <f t="shared" si="57"/>
        <v>0.88768807216384349</v>
      </c>
      <c r="BP379" s="20">
        <f t="shared" si="58"/>
        <v>0.52703464824406587</v>
      </c>
      <c r="BQ379" s="20">
        <f t="shared" si="59"/>
        <v>1.2354814312925075</v>
      </c>
    </row>
    <row r="380" spans="1:69" s="9" customFormat="1" ht="21" customHeight="1" x14ac:dyDescent="0.35">
      <c r="A380" s="20">
        <v>124</v>
      </c>
      <c r="B380" s="20">
        <v>2</v>
      </c>
      <c r="C380" s="20" t="s">
        <v>1528</v>
      </c>
      <c r="D380" s="20" t="str">
        <f t="shared" si="54"/>
        <v>Tsai et al (2024)</v>
      </c>
      <c r="E380" s="20" t="s">
        <v>1529</v>
      </c>
      <c r="F380" s="20" t="s">
        <v>882</v>
      </c>
      <c r="G380" s="20">
        <v>2024</v>
      </c>
      <c r="H380" s="20"/>
      <c r="I380" s="20" t="s">
        <v>1533</v>
      </c>
      <c r="J380" s="20" t="s">
        <v>1638</v>
      </c>
      <c r="K380" s="20" t="s">
        <v>1700</v>
      </c>
      <c r="L380" s="20"/>
      <c r="M380" s="20"/>
      <c r="N380" s="20"/>
      <c r="O380" s="20">
        <v>1</v>
      </c>
      <c r="P380" s="20"/>
      <c r="Q380" s="20"/>
      <c r="R380" s="20"/>
      <c r="S380" s="20"/>
      <c r="T380" s="20"/>
      <c r="U380" s="20"/>
      <c r="V380" s="20"/>
      <c r="W380" s="20"/>
      <c r="X380" s="20"/>
      <c r="Y380" s="20"/>
      <c r="Z380" s="20"/>
      <c r="AA380" s="20"/>
      <c r="AB380" s="20"/>
      <c r="AC380" s="20"/>
      <c r="AD380" s="20"/>
      <c r="AE380" s="20"/>
      <c r="AF380" s="20"/>
      <c r="AG380" s="20"/>
      <c r="AH380" s="20"/>
      <c r="AI380" s="20" t="s">
        <v>1531</v>
      </c>
      <c r="AJ380" s="20">
        <v>3.24</v>
      </c>
      <c r="AK380" s="20">
        <v>3.05</v>
      </c>
      <c r="AL380" s="20">
        <v>3.45</v>
      </c>
      <c r="AM380" s="20"/>
      <c r="AN380" s="20"/>
      <c r="AO380" s="20"/>
      <c r="AP380" s="20"/>
      <c r="AQ380" s="20"/>
      <c r="AR380" s="20"/>
      <c r="AS380" s="20"/>
      <c r="AT380" s="20"/>
      <c r="AU380" s="20"/>
      <c r="AV380" s="20"/>
      <c r="AW380" s="20"/>
      <c r="AX380" s="20"/>
      <c r="AY380" s="20"/>
      <c r="AZ380" s="20"/>
      <c r="BA380" s="20" t="s">
        <v>81</v>
      </c>
      <c r="BB380" s="20" t="s">
        <v>82</v>
      </c>
      <c r="BC380" s="20" t="s">
        <v>1531</v>
      </c>
      <c r="BD380" s="20">
        <v>3.24</v>
      </c>
      <c r="BE380" s="20">
        <v>3.05</v>
      </c>
      <c r="BF380" s="20">
        <v>3.45</v>
      </c>
      <c r="BG380" s="21" t="s">
        <v>84</v>
      </c>
      <c r="BH380" s="21" t="s">
        <v>1534</v>
      </c>
      <c r="BI380" s="25">
        <f t="shared" si="60"/>
        <v>2.2303324774180644</v>
      </c>
      <c r="BJ380" s="25">
        <f t="shared" si="60"/>
        <v>2.142767398600633</v>
      </c>
      <c r="BK380" s="25">
        <f t="shared" si="60"/>
        <v>2.3246533264784905</v>
      </c>
      <c r="BL380" s="20"/>
      <c r="BM380" s="23">
        <f t="shared" si="55"/>
        <v>8.7565078817431363E-2</v>
      </c>
      <c r="BN380" s="20">
        <f t="shared" si="56"/>
        <v>9.4320849060426148E-2</v>
      </c>
      <c r="BO380" s="20">
        <f t="shared" si="57"/>
        <v>0.80215066737135376</v>
      </c>
      <c r="BP380" s="20">
        <f t="shared" si="58"/>
        <v>0.76209817051683981</v>
      </c>
      <c r="BQ380" s="20">
        <f t="shared" si="59"/>
        <v>0.84357092103081022</v>
      </c>
    </row>
    <row r="381" spans="1:69" s="9" customFormat="1" ht="21" customHeight="1" x14ac:dyDescent="0.35">
      <c r="A381" s="20">
        <v>124</v>
      </c>
      <c r="B381" s="20">
        <v>3</v>
      </c>
      <c r="C381" s="20" t="s">
        <v>1528</v>
      </c>
      <c r="D381" s="20" t="str">
        <f t="shared" si="54"/>
        <v>Tsai et al (2024)</v>
      </c>
      <c r="E381" s="20" t="s">
        <v>1529</v>
      </c>
      <c r="F381" s="20" t="s">
        <v>882</v>
      </c>
      <c r="G381" s="20">
        <v>2024</v>
      </c>
      <c r="H381" s="20"/>
      <c r="I381" s="20" t="s">
        <v>1535</v>
      </c>
      <c r="J381" s="20" t="s">
        <v>1638</v>
      </c>
      <c r="K381" s="20" t="s">
        <v>1700</v>
      </c>
      <c r="L381" s="20"/>
      <c r="M381" s="20"/>
      <c r="N381" s="20"/>
      <c r="O381" s="20">
        <v>1</v>
      </c>
      <c r="P381" s="20"/>
      <c r="Q381" s="20"/>
      <c r="R381" s="20"/>
      <c r="S381" s="20"/>
      <c r="T381" s="20"/>
      <c r="U381" s="20"/>
      <c r="V381" s="20"/>
      <c r="W381" s="20"/>
      <c r="X381" s="20"/>
      <c r="Y381" s="20"/>
      <c r="Z381" s="20"/>
      <c r="AA381" s="20"/>
      <c r="AB381" s="20"/>
      <c r="AC381" s="20"/>
      <c r="AD381" s="20"/>
      <c r="AE381" s="20"/>
      <c r="AF381" s="20"/>
      <c r="AG381" s="20"/>
      <c r="AH381" s="20"/>
      <c r="AI381" s="20" t="s">
        <v>1531</v>
      </c>
      <c r="AJ381" s="20">
        <v>2.79</v>
      </c>
      <c r="AK381" s="20">
        <v>2.56</v>
      </c>
      <c r="AL381" s="20">
        <v>3.06</v>
      </c>
      <c r="AM381" s="20"/>
      <c r="AN381" s="20"/>
      <c r="AO381" s="20"/>
      <c r="AP381" s="20"/>
      <c r="AQ381" s="20"/>
      <c r="AR381" s="20"/>
      <c r="AS381" s="20"/>
      <c r="AT381" s="20"/>
      <c r="AU381" s="20"/>
      <c r="AV381" s="20"/>
      <c r="AW381" s="20"/>
      <c r="AX381" s="20"/>
      <c r="AY381" s="20"/>
      <c r="AZ381" s="20"/>
      <c r="BA381" s="20" t="s">
        <v>81</v>
      </c>
      <c r="BB381" s="20" t="s">
        <v>82</v>
      </c>
      <c r="BC381" s="20" t="s">
        <v>1531</v>
      </c>
      <c r="BD381" s="20">
        <v>2.79</v>
      </c>
      <c r="BE381" s="20">
        <v>2.56</v>
      </c>
      <c r="BF381" s="20">
        <v>3.06</v>
      </c>
      <c r="BG381" s="21" t="s">
        <v>84</v>
      </c>
      <c r="BH381" s="21" t="s">
        <v>1536</v>
      </c>
      <c r="BI381" s="25">
        <f t="shared" si="60"/>
        <v>2.0192264750788103</v>
      </c>
      <c r="BJ381" s="25">
        <f t="shared" si="60"/>
        <v>1.9060316226240033</v>
      </c>
      <c r="BK381" s="25">
        <f t="shared" si="60"/>
        <v>2.147431323867306</v>
      </c>
      <c r="BL381" s="20"/>
      <c r="BM381" s="23">
        <f t="shared" si="55"/>
        <v>0.11319485245480698</v>
      </c>
      <c r="BN381" s="20">
        <f t="shared" si="56"/>
        <v>0.1282048487884957</v>
      </c>
      <c r="BO381" s="20">
        <f t="shared" si="57"/>
        <v>0.70271450494619792</v>
      </c>
      <c r="BP381" s="20">
        <f t="shared" si="58"/>
        <v>0.64502339618777071</v>
      </c>
      <c r="BQ381" s="20">
        <f t="shared" si="59"/>
        <v>0.76427239479206655</v>
      </c>
    </row>
    <row r="382" spans="1:69" s="9" customFormat="1" ht="21" customHeight="1" x14ac:dyDescent="0.35">
      <c r="A382" s="20">
        <v>124</v>
      </c>
      <c r="B382" s="20">
        <v>4</v>
      </c>
      <c r="C382" s="20" t="s">
        <v>1528</v>
      </c>
      <c r="D382" s="20" t="str">
        <f t="shared" si="54"/>
        <v>Tsai et al (2024)</v>
      </c>
      <c r="E382" s="20" t="s">
        <v>1529</v>
      </c>
      <c r="F382" s="20" t="s">
        <v>882</v>
      </c>
      <c r="G382" s="20">
        <v>2024</v>
      </c>
      <c r="H382" s="20"/>
      <c r="I382" s="20" t="s">
        <v>1537</v>
      </c>
      <c r="J382" s="20" t="s">
        <v>1638</v>
      </c>
      <c r="K382" s="20" t="s">
        <v>1700</v>
      </c>
      <c r="L382" s="20"/>
      <c r="M382" s="20"/>
      <c r="N382" s="20"/>
      <c r="O382" s="20">
        <v>1</v>
      </c>
      <c r="P382" s="20"/>
      <c r="Q382" s="20"/>
      <c r="R382" s="20"/>
      <c r="S382" s="20"/>
      <c r="T382" s="20"/>
      <c r="U382" s="20"/>
      <c r="V382" s="20"/>
      <c r="W382" s="20"/>
      <c r="X382" s="20"/>
      <c r="Y382" s="20"/>
      <c r="Z382" s="20"/>
      <c r="AA382" s="20"/>
      <c r="AB382" s="20"/>
      <c r="AC382" s="20"/>
      <c r="AD382" s="20"/>
      <c r="AE382" s="20"/>
      <c r="AF382" s="20"/>
      <c r="AG382" s="20"/>
      <c r="AH382" s="20"/>
      <c r="AI382" s="20" t="s">
        <v>1531</v>
      </c>
      <c r="AJ382" s="20">
        <v>2.74</v>
      </c>
      <c r="AK382" s="20">
        <v>2.54</v>
      </c>
      <c r="AL382" s="20">
        <v>2.95</v>
      </c>
      <c r="AM382" s="20"/>
      <c r="AN382" s="20"/>
      <c r="AO382" s="20"/>
      <c r="AP382" s="20"/>
      <c r="AQ382" s="20"/>
      <c r="AR382" s="20"/>
      <c r="AS382" s="20"/>
      <c r="AT382" s="20"/>
      <c r="AU382" s="20"/>
      <c r="AV382" s="20"/>
      <c r="AW382" s="20"/>
      <c r="AX382" s="20"/>
      <c r="AY382" s="20"/>
      <c r="AZ382" s="20"/>
      <c r="BA382" s="20" t="s">
        <v>81</v>
      </c>
      <c r="BB382" s="20" t="s">
        <v>82</v>
      </c>
      <c r="BC382" s="20" t="s">
        <v>1531</v>
      </c>
      <c r="BD382" s="20">
        <v>2.74</v>
      </c>
      <c r="BE382" s="20">
        <v>2.54</v>
      </c>
      <c r="BF382" s="20">
        <v>2.95</v>
      </c>
      <c r="BG382" s="21" t="s">
        <v>84</v>
      </c>
      <c r="BH382" s="21" t="s">
        <v>1538</v>
      </c>
      <c r="BI382" s="25">
        <f t="shared" si="60"/>
        <v>1.9949441379408932</v>
      </c>
      <c r="BJ382" s="25">
        <f t="shared" si="60"/>
        <v>1.8960027481980917</v>
      </c>
      <c r="BK382" s="25">
        <f t="shared" si="60"/>
        <v>2.0957783429841208</v>
      </c>
      <c r="BL382" s="20"/>
      <c r="BM382" s="23">
        <f t="shared" si="55"/>
        <v>9.8941389742801533E-2</v>
      </c>
      <c r="BN382" s="20">
        <f t="shared" si="56"/>
        <v>0.1008342050432276</v>
      </c>
      <c r="BO382" s="20">
        <f t="shared" si="57"/>
        <v>0.69061604891765682</v>
      </c>
      <c r="BP382" s="20">
        <f t="shared" si="58"/>
        <v>0.63974785330334694</v>
      </c>
      <c r="BQ382" s="20">
        <f t="shared" si="59"/>
        <v>0.73992500847354503</v>
      </c>
    </row>
    <row r="383" spans="1:69" s="9" customFormat="1" ht="21" customHeight="1" x14ac:dyDescent="0.35">
      <c r="A383" s="20">
        <v>124</v>
      </c>
      <c r="B383" s="20">
        <v>5</v>
      </c>
      <c r="C383" s="20" t="s">
        <v>1528</v>
      </c>
      <c r="D383" s="20" t="str">
        <f t="shared" si="54"/>
        <v>Tsai et al (2024)</v>
      </c>
      <c r="E383" s="20" t="s">
        <v>1529</v>
      </c>
      <c r="F383" s="20" t="s">
        <v>882</v>
      </c>
      <c r="G383" s="20">
        <v>2024</v>
      </c>
      <c r="H383" s="20"/>
      <c r="I383" s="20" t="s">
        <v>1539</v>
      </c>
      <c r="J383" s="20" t="s">
        <v>1638</v>
      </c>
      <c r="K383" s="20" t="s">
        <v>1700</v>
      </c>
      <c r="L383" s="20"/>
      <c r="M383" s="20"/>
      <c r="N383" s="20"/>
      <c r="O383" s="20">
        <v>1</v>
      </c>
      <c r="P383" s="20"/>
      <c r="Q383" s="20"/>
      <c r="R383" s="20"/>
      <c r="S383" s="20"/>
      <c r="T383" s="20"/>
      <c r="U383" s="20"/>
      <c r="V383" s="20"/>
      <c r="W383" s="20"/>
      <c r="X383" s="20"/>
      <c r="Y383" s="20"/>
      <c r="Z383" s="20"/>
      <c r="AA383" s="20"/>
      <c r="AB383" s="20"/>
      <c r="AC383" s="20"/>
      <c r="AD383" s="20"/>
      <c r="AE383" s="20"/>
      <c r="AF383" s="20"/>
      <c r="AG383" s="20"/>
      <c r="AH383" s="20"/>
      <c r="AI383" s="20" t="s">
        <v>1531</v>
      </c>
      <c r="AJ383" s="20">
        <v>3.33</v>
      </c>
      <c r="AK383" s="20">
        <v>3.18</v>
      </c>
      <c r="AL383" s="20">
        <v>3.49</v>
      </c>
      <c r="AM383" s="20"/>
      <c r="AN383" s="20"/>
      <c r="AO383" s="20"/>
      <c r="AP383" s="20"/>
      <c r="AQ383" s="20"/>
      <c r="AR383" s="20"/>
      <c r="AS383" s="20"/>
      <c r="AT383" s="20"/>
      <c r="AU383" s="20"/>
      <c r="AV383" s="20"/>
      <c r="AW383" s="20"/>
      <c r="AX383" s="20"/>
      <c r="AY383" s="20"/>
      <c r="AZ383" s="20"/>
      <c r="BA383" s="20" t="s">
        <v>81</v>
      </c>
      <c r="BB383" s="20" t="s">
        <v>82</v>
      </c>
      <c r="BC383" s="20" t="s">
        <v>1531</v>
      </c>
      <c r="BD383" s="20">
        <v>3.33</v>
      </c>
      <c r="BE383" s="20">
        <v>3.18</v>
      </c>
      <c r="BF383" s="20">
        <v>3.49</v>
      </c>
      <c r="BG383" s="21" t="s">
        <v>84</v>
      </c>
      <c r="BH383" s="21" t="s">
        <v>1540</v>
      </c>
      <c r="BI383" s="25">
        <f t="shared" si="60"/>
        <v>2.2710619185548828</v>
      </c>
      <c r="BJ383" s="25">
        <f t="shared" si="60"/>
        <v>2.2029162475790778</v>
      </c>
      <c r="BK383" s="25">
        <f t="shared" si="60"/>
        <v>2.342340744838717</v>
      </c>
      <c r="BL383" s="20"/>
      <c r="BM383" s="23">
        <f t="shared" si="55"/>
        <v>6.8145670975805039E-2</v>
      </c>
      <c r="BN383" s="20">
        <f t="shared" si="56"/>
        <v>7.1278826283834196E-2</v>
      </c>
      <c r="BO383" s="20">
        <f t="shared" si="57"/>
        <v>0.82024752763720254</v>
      </c>
      <c r="BP383" s="20">
        <f t="shared" si="58"/>
        <v>0.78978204965725152</v>
      </c>
      <c r="BQ383" s="20">
        <f t="shared" si="59"/>
        <v>0.85115074769179788</v>
      </c>
    </row>
    <row r="384" spans="1:69" s="9" customFormat="1" ht="21" customHeight="1" x14ac:dyDescent="0.35">
      <c r="A384" s="20">
        <v>124</v>
      </c>
      <c r="B384" s="20">
        <v>6</v>
      </c>
      <c r="C384" s="20" t="s">
        <v>1528</v>
      </c>
      <c r="D384" s="20" t="str">
        <f t="shared" si="54"/>
        <v>Tsai et al (2024)</v>
      </c>
      <c r="E384" s="20" t="s">
        <v>1529</v>
      </c>
      <c r="F384" s="20" t="s">
        <v>882</v>
      </c>
      <c r="G384" s="20">
        <v>2024</v>
      </c>
      <c r="H384" s="20"/>
      <c r="I384" s="20" t="s">
        <v>1541</v>
      </c>
      <c r="J384" s="20" t="s">
        <v>1638</v>
      </c>
      <c r="K384" s="20" t="s">
        <v>1700</v>
      </c>
      <c r="L384" s="20"/>
      <c r="M384" s="20"/>
      <c r="N384" s="20"/>
      <c r="O384" s="20">
        <v>1</v>
      </c>
      <c r="P384" s="20"/>
      <c r="Q384" s="20"/>
      <c r="R384" s="20"/>
      <c r="S384" s="20"/>
      <c r="T384" s="20"/>
      <c r="U384" s="20"/>
      <c r="V384" s="20"/>
      <c r="W384" s="20"/>
      <c r="X384" s="20"/>
      <c r="Y384" s="20"/>
      <c r="Z384" s="20"/>
      <c r="AA384" s="20"/>
      <c r="AB384" s="20"/>
      <c r="AC384" s="20"/>
      <c r="AD384" s="20"/>
      <c r="AE384" s="20"/>
      <c r="AF384" s="20"/>
      <c r="AG384" s="20"/>
      <c r="AH384" s="20"/>
      <c r="AI384" s="20" t="s">
        <v>1531</v>
      </c>
      <c r="AJ384" s="20">
        <v>4.1900000000000004</v>
      </c>
      <c r="AK384" s="20">
        <v>3.93</v>
      </c>
      <c r="AL384" s="20">
        <v>4.4800000000000004</v>
      </c>
      <c r="AM384" s="20"/>
      <c r="AN384" s="20"/>
      <c r="AO384" s="20"/>
      <c r="AP384" s="20"/>
      <c r="AQ384" s="20"/>
      <c r="AR384" s="20"/>
      <c r="AS384" s="20"/>
      <c r="AT384" s="20"/>
      <c r="AU384" s="20"/>
      <c r="AV384" s="20"/>
      <c r="AW384" s="20"/>
      <c r="AX384" s="20"/>
      <c r="AY384" s="20"/>
      <c r="AZ384" s="20"/>
      <c r="BA384" s="20" t="s">
        <v>81</v>
      </c>
      <c r="BB384" s="20" t="s">
        <v>82</v>
      </c>
      <c r="BC384" s="20" t="s">
        <v>1531</v>
      </c>
      <c r="BD384" s="20">
        <v>4.1900000000000004</v>
      </c>
      <c r="BE384" s="20">
        <v>3.93</v>
      </c>
      <c r="BF384" s="20">
        <v>4.4800000000000004</v>
      </c>
      <c r="BG384" s="21" t="s">
        <v>84</v>
      </c>
      <c r="BH384" s="21" t="s">
        <v>1542</v>
      </c>
      <c r="BI384" s="25">
        <f t="shared" si="60"/>
        <v>2.6388326188545985</v>
      </c>
      <c r="BJ384" s="25">
        <f t="shared" si="60"/>
        <v>2.5314460810215467</v>
      </c>
      <c r="BK384" s="25">
        <f t="shared" si="60"/>
        <v>2.7551444507248894</v>
      </c>
      <c r="BL384" s="20"/>
      <c r="BM384" s="23">
        <f t="shared" si="55"/>
        <v>0.10738653783305185</v>
      </c>
      <c r="BN384" s="20">
        <f t="shared" si="56"/>
        <v>0.11631183187029093</v>
      </c>
      <c r="BO384" s="20">
        <f t="shared" si="57"/>
        <v>0.97033662953566902</v>
      </c>
      <c r="BP384" s="20">
        <f t="shared" si="58"/>
        <v>0.92879071297980087</v>
      </c>
      <c r="BQ384" s="20">
        <f t="shared" si="59"/>
        <v>1.0134698734353993</v>
      </c>
    </row>
    <row r="385" spans="1:69" s="9" customFormat="1" ht="21" customHeight="1" x14ac:dyDescent="0.35">
      <c r="A385" s="20">
        <v>124</v>
      </c>
      <c r="B385" s="20">
        <v>7</v>
      </c>
      <c r="C385" s="20" t="s">
        <v>1528</v>
      </c>
      <c r="D385" s="20" t="str">
        <f t="shared" si="54"/>
        <v>Tsai et al (2024)</v>
      </c>
      <c r="E385" s="20" t="s">
        <v>1529</v>
      </c>
      <c r="F385" s="20" t="s">
        <v>882</v>
      </c>
      <c r="G385" s="20">
        <v>2024</v>
      </c>
      <c r="H385" s="20"/>
      <c r="I385" s="20" t="s">
        <v>1543</v>
      </c>
      <c r="J385" s="20" t="s">
        <v>1638</v>
      </c>
      <c r="K385" s="20" t="s">
        <v>1700</v>
      </c>
      <c r="L385" s="20"/>
      <c r="M385" s="20"/>
      <c r="N385" s="20"/>
      <c r="O385" s="20">
        <v>1</v>
      </c>
      <c r="P385" s="20"/>
      <c r="Q385" s="20"/>
      <c r="R385" s="20"/>
      <c r="S385" s="20"/>
      <c r="T385" s="20"/>
      <c r="U385" s="20"/>
      <c r="V385" s="20"/>
      <c r="W385" s="20"/>
      <c r="X385" s="20"/>
      <c r="Y385" s="20"/>
      <c r="Z385" s="20"/>
      <c r="AA385" s="20"/>
      <c r="AB385" s="20"/>
      <c r="AC385" s="20"/>
      <c r="AD385" s="20"/>
      <c r="AE385" s="20"/>
      <c r="AF385" s="20"/>
      <c r="AG385" s="20"/>
      <c r="AH385" s="20"/>
      <c r="AI385" s="20" t="s">
        <v>1531</v>
      </c>
      <c r="AJ385" s="20">
        <v>3.5</v>
      </c>
      <c r="AK385" s="20">
        <v>3.26</v>
      </c>
      <c r="AL385" s="20">
        <v>3.76</v>
      </c>
      <c r="AM385" s="20"/>
      <c r="AN385" s="20"/>
      <c r="AO385" s="20"/>
      <c r="AP385" s="20"/>
      <c r="AQ385" s="20"/>
      <c r="AR385" s="20"/>
      <c r="AS385" s="20"/>
      <c r="AT385" s="20"/>
      <c r="AU385" s="20"/>
      <c r="AV385" s="20"/>
      <c r="AW385" s="20"/>
      <c r="AX385" s="20"/>
      <c r="AY385" s="20"/>
      <c r="AZ385" s="20"/>
      <c r="BA385" s="20" t="s">
        <v>81</v>
      </c>
      <c r="BB385" s="20" t="s">
        <v>82</v>
      </c>
      <c r="BC385" s="20" t="s">
        <v>1531</v>
      </c>
      <c r="BD385" s="20">
        <v>3.5</v>
      </c>
      <c r="BE385" s="20">
        <v>3.26</v>
      </c>
      <c r="BF385" s="20">
        <v>3.76</v>
      </c>
      <c r="BG385" s="21" t="s">
        <v>84</v>
      </c>
      <c r="BH385" s="21" t="s">
        <v>1544</v>
      </c>
      <c r="BI385" s="25">
        <f t="shared" si="60"/>
        <v>2.3467490789727461</v>
      </c>
      <c r="BJ385" s="25">
        <f t="shared" si="60"/>
        <v>2.2394240337066407</v>
      </c>
      <c r="BK385" s="25">
        <f t="shared" si="60"/>
        <v>2.4595299693435715</v>
      </c>
      <c r="BL385" s="20"/>
      <c r="BM385" s="23">
        <f t="shared" si="55"/>
        <v>0.10732504526610542</v>
      </c>
      <c r="BN385" s="20">
        <f t="shared" si="56"/>
        <v>0.11278089037082539</v>
      </c>
      <c r="BO385" s="20">
        <f t="shared" si="57"/>
        <v>0.85303099976561947</v>
      </c>
      <c r="BP385" s="20">
        <f t="shared" si="58"/>
        <v>0.80621870499439008</v>
      </c>
      <c r="BQ385" s="20">
        <f t="shared" si="59"/>
        <v>0.89997026231566146</v>
      </c>
    </row>
    <row r="386" spans="1:69" s="9" customFormat="1" ht="21" customHeight="1" x14ac:dyDescent="0.35">
      <c r="A386" s="20">
        <v>40</v>
      </c>
      <c r="B386" s="20">
        <v>11</v>
      </c>
      <c r="C386" s="20" t="s">
        <v>914</v>
      </c>
      <c r="D386" s="20" t="str">
        <f t="shared" si="54"/>
        <v>Hwang, S. W. et al (2009)</v>
      </c>
      <c r="E386" s="20" t="s">
        <v>389</v>
      </c>
      <c r="F386" s="20" t="s">
        <v>882</v>
      </c>
      <c r="G386" s="20">
        <v>2009</v>
      </c>
      <c r="H386" s="20" t="s">
        <v>1027</v>
      </c>
      <c r="I386" s="20" t="s">
        <v>1545</v>
      </c>
      <c r="J386" s="20" t="s">
        <v>1685</v>
      </c>
      <c r="K386" s="20" t="s">
        <v>1700</v>
      </c>
      <c r="L386" s="20"/>
      <c r="M386" s="20"/>
      <c r="N386" s="20"/>
      <c r="O386" s="20"/>
      <c r="P386" s="20"/>
      <c r="Q386" s="20"/>
      <c r="R386" s="20"/>
      <c r="S386" s="20"/>
      <c r="T386" s="20">
        <v>1</v>
      </c>
      <c r="U386" s="20"/>
      <c r="V386" s="20"/>
      <c r="W386" s="20"/>
      <c r="X386" s="20"/>
      <c r="Y386" s="20"/>
      <c r="Z386" s="20"/>
      <c r="AA386" s="20"/>
      <c r="AB386" s="20"/>
      <c r="AC386" s="20"/>
      <c r="AD386" s="20"/>
      <c r="AE386" s="20"/>
      <c r="AF386" s="20"/>
      <c r="AG386" s="20"/>
      <c r="AH386" s="20"/>
      <c r="AI386" s="20"/>
      <c r="AJ386" s="20"/>
      <c r="AK386" s="27"/>
      <c r="AL386" s="20"/>
      <c r="AM386" s="20"/>
      <c r="AN386" s="20"/>
      <c r="AO386" s="20"/>
      <c r="AP386" s="20"/>
      <c r="AQ386" s="20"/>
      <c r="AR386" s="20"/>
      <c r="AS386" s="20"/>
      <c r="AT386" s="20"/>
      <c r="AU386" s="20"/>
      <c r="AV386" s="20"/>
      <c r="AW386" s="20" t="s">
        <v>159</v>
      </c>
      <c r="AX386" s="20">
        <v>2.0299999999999998</v>
      </c>
      <c r="AY386" s="20">
        <v>1.63</v>
      </c>
      <c r="AZ386" s="20">
        <v>2.54</v>
      </c>
      <c r="BA386" s="20" t="s">
        <v>158</v>
      </c>
      <c r="BB386" s="20" t="s">
        <v>82</v>
      </c>
      <c r="BC386" s="20" t="s">
        <v>159</v>
      </c>
      <c r="BD386" s="20">
        <v>2.0299999999999998</v>
      </c>
      <c r="BE386" s="20">
        <v>1.63</v>
      </c>
      <c r="BF386" s="20">
        <v>2.54</v>
      </c>
      <c r="BG386" s="21" t="s">
        <v>158</v>
      </c>
      <c r="BH386" s="21"/>
      <c r="BI386" s="22">
        <v>2.0299999999999998</v>
      </c>
      <c r="BJ386" s="22">
        <v>1.63</v>
      </c>
      <c r="BK386" s="22">
        <v>2.54</v>
      </c>
      <c r="BL386" s="20">
        <v>2.54</v>
      </c>
      <c r="BM386" s="23">
        <f t="shared" si="55"/>
        <v>0.39999999999999991</v>
      </c>
      <c r="BN386" s="20">
        <f t="shared" si="56"/>
        <v>0.51000000000000023</v>
      </c>
      <c r="BO386" s="20">
        <f t="shared" si="57"/>
        <v>0.70803579305369591</v>
      </c>
      <c r="BP386" s="20">
        <f t="shared" si="58"/>
        <v>0.48858001481867092</v>
      </c>
      <c r="BQ386" s="20">
        <f t="shared" si="59"/>
        <v>0.93216408103044524</v>
      </c>
    </row>
    <row r="387" spans="1:69" s="9" customFormat="1" ht="21" customHeight="1" x14ac:dyDescent="0.35">
      <c r="A387" s="20">
        <v>40</v>
      </c>
      <c r="B387" s="20">
        <v>12</v>
      </c>
      <c r="C387" s="20" t="s">
        <v>914</v>
      </c>
      <c r="D387" s="20" t="str">
        <f t="shared" si="54"/>
        <v>Hwang, S. W. et al (2009)</v>
      </c>
      <c r="E387" s="20" t="s">
        <v>389</v>
      </c>
      <c r="F387" s="20" t="s">
        <v>882</v>
      </c>
      <c r="G387" s="20">
        <v>2009</v>
      </c>
      <c r="H387" s="20" t="s">
        <v>1027</v>
      </c>
      <c r="I387" s="20" t="s">
        <v>1547</v>
      </c>
      <c r="J387" s="20" t="s">
        <v>1685</v>
      </c>
      <c r="K387" s="20" t="s">
        <v>1700</v>
      </c>
      <c r="L387" s="20"/>
      <c r="M387" s="20"/>
      <c r="N387" s="20"/>
      <c r="O387" s="20"/>
      <c r="P387" s="20"/>
      <c r="Q387" s="20"/>
      <c r="R387" s="20"/>
      <c r="S387" s="20"/>
      <c r="T387" s="20">
        <v>1</v>
      </c>
      <c r="U387" s="20"/>
      <c r="V387" s="20"/>
      <c r="W387" s="20"/>
      <c r="X387" s="20"/>
      <c r="Y387" s="20"/>
      <c r="Z387" s="20"/>
      <c r="AA387" s="20"/>
      <c r="AB387" s="20"/>
      <c r="AC387" s="20"/>
      <c r="AD387" s="20"/>
      <c r="AE387" s="20"/>
      <c r="AF387" s="20"/>
      <c r="AG387" s="20"/>
      <c r="AH387" s="20"/>
      <c r="AI387" s="20"/>
      <c r="AJ387" s="20"/>
      <c r="AK387" s="27"/>
      <c r="AL387" s="20"/>
      <c r="AM387" s="20"/>
      <c r="AN387" s="20"/>
      <c r="AO387" s="20"/>
      <c r="AP387" s="20"/>
      <c r="AQ387" s="20"/>
      <c r="AR387" s="20"/>
      <c r="AS387" s="20"/>
      <c r="AT387" s="20"/>
      <c r="AU387" s="20"/>
      <c r="AV387" s="20"/>
      <c r="AW387" s="20" t="s">
        <v>159</v>
      </c>
      <c r="AX387" s="20">
        <v>2.39</v>
      </c>
      <c r="AY387" s="20">
        <v>2.1800000000000002</v>
      </c>
      <c r="AZ387" s="20">
        <v>2.62</v>
      </c>
      <c r="BA387" s="20" t="s">
        <v>158</v>
      </c>
      <c r="BB387" s="20" t="s">
        <v>82</v>
      </c>
      <c r="BC387" s="20" t="s">
        <v>159</v>
      </c>
      <c r="BD387" s="20">
        <v>2.39</v>
      </c>
      <c r="BE387" s="20">
        <v>2.1800000000000002</v>
      </c>
      <c r="BF387" s="20">
        <v>2.62</v>
      </c>
      <c r="BG387" s="21" t="s">
        <v>158</v>
      </c>
      <c r="BH387" s="21"/>
      <c r="BI387" s="22">
        <v>2.39</v>
      </c>
      <c r="BJ387" s="22">
        <v>2.1800000000000002</v>
      </c>
      <c r="BK387" s="22">
        <v>2.62</v>
      </c>
      <c r="BL387" s="20">
        <v>2.62</v>
      </c>
      <c r="BM387" s="23">
        <f t="shared" si="55"/>
        <v>0.20999999999999996</v>
      </c>
      <c r="BN387" s="20">
        <f t="shared" si="56"/>
        <v>0.22999999999999998</v>
      </c>
      <c r="BO387" s="20">
        <f t="shared" si="57"/>
        <v>0.87129336594341933</v>
      </c>
      <c r="BP387" s="20">
        <f t="shared" si="58"/>
        <v>0.77932487680099771</v>
      </c>
      <c r="BQ387" s="20">
        <f t="shared" si="59"/>
        <v>0.96317431777300555</v>
      </c>
    </row>
    <row r="388" spans="1:69" s="9" customFormat="1" ht="21" customHeight="1" x14ac:dyDescent="0.35">
      <c r="A388" s="20">
        <v>11</v>
      </c>
      <c r="B388" s="20">
        <v>21</v>
      </c>
      <c r="C388" s="20" t="s">
        <v>201</v>
      </c>
      <c r="D388" s="20" t="str">
        <f t="shared" si="54"/>
        <v>Beijer et al (2011)</v>
      </c>
      <c r="E388" s="20" t="s">
        <v>202</v>
      </c>
      <c r="F388" s="20" t="s">
        <v>882</v>
      </c>
      <c r="G388" s="20">
        <v>2011</v>
      </c>
      <c r="H388" s="20" t="s">
        <v>1013</v>
      </c>
      <c r="I388" s="20" t="s">
        <v>1554</v>
      </c>
      <c r="J388" s="20" t="s">
        <v>1555</v>
      </c>
      <c r="K388" s="20" t="s">
        <v>1701</v>
      </c>
      <c r="L388" s="20"/>
      <c r="M388" s="20"/>
      <c r="N388" s="20"/>
      <c r="O388" s="20"/>
      <c r="P388" s="20"/>
      <c r="Q388" s="20">
        <v>1</v>
      </c>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t="s">
        <v>159</v>
      </c>
      <c r="AQ388" s="20">
        <v>15.3</v>
      </c>
      <c r="AR388" s="20">
        <v>7</v>
      </c>
      <c r="AS388" s="20">
        <v>29</v>
      </c>
      <c r="AT388" s="20"/>
      <c r="AU388" s="20"/>
      <c r="AV388" s="20"/>
      <c r="AW388" s="20"/>
      <c r="AX388" s="20"/>
      <c r="AY388" s="20"/>
      <c r="AZ388" s="20"/>
      <c r="BA388" s="20" t="s">
        <v>84</v>
      </c>
      <c r="BB388" s="20" t="s">
        <v>82</v>
      </c>
      <c r="BC388" s="20" t="s">
        <v>159</v>
      </c>
      <c r="BD388" s="20">
        <v>15.3</v>
      </c>
      <c r="BE388" s="20">
        <v>7</v>
      </c>
      <c r="BF388" s="20">
        <v>29</v>
      </c>
      <c r="BG388" s="21" t="s">
        <v>84</v>
      </c>
      <c r="BH388" s="21" t="s">
        <v>82</v>
      </c>
      <c r="BI388" s="22">
        <v>15.3</v>
      </c>
      <c r="BJ388" s="22">
        <v>7</v>
      </c>
      <c r="BK388" s="22">
        <v>29</v>
      </c>
      <c r="BL388" s="20"/>
      <c r="BM388" s="23">
        <f t="shared" si="55"/>
        <v>8.3000000000000007</v>
      </c>
      <c r="BN388" s="20">
        <f t="shared" si="56"/>
        <v>13.7</v>
      </c>
      <c r="BO388" s="20">
        <f t="shared" si="57"/>
        <v>2.7278528283983898</v>
      </c>
      <c r="BP388" s="20">
        <f t="shared" si="58"/>
        <v>1.9459101490553132</v>
      </c>
      <c r="BQ388" s="20">
        <f t="shared" si="59"/>
        <v>3.3672958299864741</v>
      </c>
    </row>
    <row r="389" spans="1:69" s="9" customFormat="1" ht="21" customHeight="1" x14ac:dyDescent="0.35">
      <c r="A389" s="20">
        <v>11</v>
      </c>
      <c r="B389" s="20">
        <v>22</v>
      </c>
      <c r="C389" s="20" t="s">
        <v>201</v>
      </c>
      <c r="D389" s="20" t="str">
        <f t="shared" si="54"/>
        <v>Beijer et al (2011)</v>
      </c>
      <c r="E389" s="20" t="s">
        <v>202</v>
      </c>
      <c r="F389" s="20" t="s">
        <v>882</v>
      </c>
      <c r="G389" s="20">
        <v>2011</v>
      </c>
      <c r="H389" s="20" t="s">
        <v>1013</v>
      </c>
      <c r="I389" s="20" t="s">
        <v>1556</v>
      </c>
      <c r="J389" s="20" t="s">
        <v>1555</v>
      </c>
      <c r="K389" s="20" t="s">
        <v>1701</v>
      </c>
      <c r="L389" s="20"/>
      <c r="M389" s="20"/>
      <c r="N389" s="20"/>
      <c r="O389" s="20"/>
      <c r="P389" s="20"/>
      <c r="Q389" s="20">
        <v>1</v>
      </c>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t="s">
        <v>159</v>
      </c>
      <c r="AQ389" s="20">
        <v>13.2</v>
      </c>
      <c r="AR389" s="20">
        <v>9.5</v>
      </c>
      <c r="AS389" s="20">
        <v>17.899999999999999</v>
      </c>
      <c r="AT389" s="20"/>
      <c r="AU389" s="20"/>
      <c r="AV389" s="20"/>
      <c r="AW389" s="20"/>
      <c r="AX389" s="20"/>
      <c r="AY389" s="20"/>
      <c r="AZ389" s="20"/>
      <c r="BA389" s="20" t="s">
        <v>84</v>
      </c>
      <c r="BB389" s="20" t="s">
        <v>82</v>
      </c>
      <c r="BC389" s="20" t="s">
        <v>159</v>
      </c>
      <c r="BD389" s="20">
        <v>13.2</v>
      </c>
      <c r="BE389" s="20">
        <v>9.5</v>
      </c>
      <c r="BF389" s="20">
        <v>17.899999999999999</v>
      </c>
      <c r="BG389" s="21" t="s">
        <v>84</v>
      </c>
      <c r="BH389" s="21" t="s">
        <v>82</v>
      </c>
      <c r="BI389" s="22">
        <v>13.2</v>
      </c>
      <c r="BJ389" s="22">
        <v>9.5</v>
      </c>
      <c r="BK389" s="22">
        <v>17.899999999999999</v>
      </c>
      <c r="BL389" s="20"/>
      <c r="BM389" s="23">
        <f t="shared" si="55"/>
        <v>3.6999999999999993</v>
      </c>
      <c r="BN389" s="20">
        <f t="shared" si="56"/>
        <v>4.6999999999999993</v>
      </c>
      <c r="BO389" s="20">
        <f t="shared" si="57"/>
        <v>2.5802168295923251</v>
      </c>
      <c r="BP389" s="20">
        <f t="shared" si="58"/>
        <v>2.2512917986064953</v>
      </c>
      <c r="BQ389" s="20">
        <f t="shared" si="59"/>
        <v>2.884800712846709</v>
      </c>
    </row>
    <row r="390" spans="1:69" s="9" customFormat="1" ht="21" customHeight="1" x14ac:dyDescent="0.35">
      <c r="A390" s="20">
        <v>40</v>
      </c>
      <c r="B390" s="20">
        <v>29</v>
      </c>
      <c r="C390" s="20" t="s">
        <v>914</v>
      </c>
      <c r="D390" s="20" t="str">
        <f t="shared" si="54"/>
        <v>Hwang, S. W. et al (2009)</v>
      </c>
      <c r="E390" s="20" t="s">
        <v>389</v>
      </c>
      <c r="F390" s="20" t="s">
        <v>882</v>
      </c>
      <c r="G390" s="20">
        <v>2009</v>
      </c>
      <c r="H390" s="20" t="s">
        <v>1027</v>
      </c>
      <c r="I390" s="20" t="s">
        <v>1557</v>
      </c>
      <c r="J390" s="20" t="s">
        <v>1555</v>
      </c>
      <c r="K390" s="20" t="s">
        <v>1701</v>
      </c>
      <c r="L390" s="20"/>
      <c r="M390" s="20"/>
      <c r="N390" s="20"/>
      <c r="O390" s="20"/>
      <c r="P390" s="20"/>
      <c r="Q390" s="20"/>
      <c r="R390" s="20"/>
      <c r="S390" s="20"/>
      <c r="T390" s="20">
        <v>1</v>
      </c>
      <c r="U390" s="20"/>
      <c r="V390" s="20"/>
      <c r="W390" s="20"/>
      <c r="X390" s="20"/>
      <c r="Y390" s="20"/>
      <c r="Z390" s="20"/>
      <c r="AA390" s="20"/>
      <c r="AB390" s="20"/>
      <c r="AC390" s="20"/>
      <c r="AD390" s="20"/>
      <c r="AE390" s="20"/>
      <c r="AF390" s="20"/>
      <c r="AG390" s="20"/>
      <c r="AH390" s="20"/>
      <c r="AI390" s="20"/>
      <c r="AJ390" s="20"/>
      <c r="AK390" s="27"/>
      <c r="AL390" s="20"/>
      <c r="AM390" s="20"/>
      <c r="AN390" s="20"/>
      <c r="AO390" s="20"/>
      <c r="AP390" s="20"/>
      <c r="AQ390" s="20"/>
      <c r="AR390" s="20"/>
      <c r="AS390" s="20"/>
      <c r="AT390" s="20"/>
      <c r="AU390" s="20"/>
      <c r="AV390" s="20"/>
      <c r="AW390" s="20" t="s">
        <v>159</v>
      </c>
      <c r="AX390" s="20">
        <v>3.78</v>
      </c>
      <c r="AY390" s="20">
        <v>2.67</v>
      </c>
      <c r="AZ390" s="20">
        <v>5.35</v>
      </c>
      <c r="BA390" s="20" t="s">
        <v>158</v>
      </c>
      <c r="BB390" s="20" t="s">
        <v>82</v>
      </c>
      <c r="BC390" s="20" t="s">
        <v>159</v>
      </c>
      <c r="BD390" s="20">
        <v>3.78</v>
      </c>
      <c r="BE390" s="20">
        <v>2.67</v>
      </c>
      <c r="BF390" s="20">
        <v>5.35</v>
      </c>
      <c r="BG390" s="21" t="s">
        <v>158</v>
      </c>
      <c r="BH390" s="21"/>
      <c r="BI390" s="22">
        <v>3.78</v>
      </c>
      <c r="BJ390" s="22">
        <v>2.67</v>
      </c>
      <c r="BK390" s="22">
        <v>5.35</v>
      </c>
      <c r="BL390" s="20">
        <v>5.35</v>
      </c>
      <c r="BM390" s="23">
        <f t="shared" si="55"/>
        <v>1.1099999999999999</v>
      </c>
      <c r="BN390" s="20">
        <f t="shared" si="56"/>
        <v>1.5699999999999998</v>
      </c>
      <c r="BO390" s="20">
        <f t="shared" si="57"/>
        <v>1.3297240096314962</v>
      </c>
      <c r="BP390" s="20">
        <f t="shared" si="58"/>
        <v>0.98207847241215818</v>
      </c>
      <c r="BQ390" s="20">
        <f t="shared" si="59"/>
        <v>1.6770965609079151</v>
      </c>
    </row>
    <row r="391" spans="1:69" s="9" customFormat="1" ht="21" customHeight="1" x14ac:dyDescent="0.35">
      <c r="A391" s="20">
        <v>40</v>
      </c>
      <c r="B391" s="20">
        <v>30</v>
      </c>
      <c r="C391" s="20" t="s">
        <v>914</v>
      </c>
      <c r="D391" s="20" t="str">
        <f t="shared" si="54"/>
        <v>Hwang, S. W. et al (2009)</v>
      </c>
      <c r="E391" s="20" t="s">
        <v>389</v>
      </c>
      <c r="F391" s="20" t="s">
        <v>882</v>
      </c>
      <c r="G391" s="20">
        <v>2009</v>
      </c>
      <c r="H391" s="20" t="s">
        <v>1027</v>
      </c>
      <c r="I391" s="20" t="s">
        <v>1558</v>
      </c>
      <c r="J391" s="20" t="s">
        <v>1555</v>
      </c>
      <c r="K391" s="20" t="s">
        <v>1701</v>
      </c>
      <c r="L391" s="20"/>
      <c r="M391" s="20"/>
      <c r="N391" s="20"/>
      <c r="O391" s="20"/>
      <c r="P391" s="20"/>
      <c r="Q391" s="20"/>
      <c r="R391" s="20"/>
      <c r="S391" s="20"/>
      <c r="T391" s="20">
        <v>1</v>
      </c>
      <c r="U391" s="20"/>
      <c r="V391" s="20"/>
      <c r="W391" s="20"/>
      <c r="X391" s="20"/>
      <c r="Y391" s="20"/>
      <c r="Z391" s="20"/>
      <c r="AA391" s="20"/>
      <c r="AB391" s="20"/>
      <c r="AC391" s="20"/>
      <c r="AD391" s="20"/>
      <c r="AE391" s="20"/>
      <c r="AF391" s="20"/>
      <c r="AG391" s="20"/>
      <c r="AH391" s="20"/>
      <c r="AI391" s="20"/>
      <c r="AJ391" s="20"/>
      <c r="AK391" s="27"/>
      <c r="AL391" s="20"/>
      <c r="AM391" s="20"/>
      <c r="AN391" s="20"/>
      <c r="AO391" s="20"/>
      <c r="AP391" s="20"/>
      <c r="AQ391" s="20"/>
      <c r="AR391" s="20"/>
      <c r="AS391" s="20"/>
      <c r="AT391" s="20"/>
      <c r="AU391" s="20"/>
      <c r="AV391" s="20"/>
      <c r="AW391" s="20" t="s">
        <v>159</v>
      </c>
      <c r="AX391" s="20">
        <v>4.82</v>
      </c>
      <c r="AY391" s="20">
        <v>3.93</v>
      </c>
      <c r="AZ391" s="20">
        <v>5.92</v>
      </c>
      <c r="BA391" s="20" t="s">
        <v>158</v>
      </c>
      <c r="BB391" s="20" t="s">
        <v>82</v>
      </c>
      <c r="BC391" s="20" t="s">
        <v>159</v>
      </c>
      <c r="BD391" s="20">
        <v>4.82</v>
      </c>
      <c r="BE391" s="20">
        <v>3.93</v>
      </c>
      <c r="BF391" s="20">
        <v>5.92</v>
      </c>
      <c r="BG391" s="21" t="s">
        <v>158</v>
      </c>
      <c r="BH391" s="21"/>
      <c r="BI391" s="22">
        <v>4.82</v>
      </c>
      <c r="BJ391" s="22">
        <v>3.93</v>
      </c>
      <c r="BK391" s="22">
        <v>5.92</v>
      </c>
      <c r="BL391" s="20"/>
      <c r="BM391" s="23">
        <f t="shared" si="55"/>
        <v>0.89000000000000012</v>
      </c>
      <c r="BN391" s="20">
        <f t="shared" si="56"/>
        <v>1.0999999999999996</v>
      </c>
      <c r="BO391" s="20">
        <f t="shared" si="57"/>
        <v>1.572773928062509</v>
      </c>
      <c r="BP391" s="20">
        <f t="shared" si="58"/>
        <v>1.3686394258811698</v>
      </c>
      <c r="BQ391" s="20">
        <f t="shared" si="59"/>
        <v>1.7783364488959144</v>
      </c>
    </row>
    <row r="392" spans="1:69" s="9" customFormat="1" ht="21" customHeight="1" x14ac:dyDescent="0.35">
      <c r="A392" s="20">
        <v>43</v>
      </c>
      <c r="B392" s="20">
        <v>9</v>
      </c>
      <c r="C392" s="20" t="s">
        <v>397</v>
      </c>
      <c r="D392" s="20" t="str">
        <f t="shared" si="54"/>
        <v>Jones et al (2015)</v>
      </c>
      <c r="E392" s="20" t="s">
        <v>398</v>
      </c>
      <c r="F392" s="20" t="s">
        <v>882</v>
      </c>
      <c r="G392" s="20">
        <v>2015</v>
      </c>
      <c r="H392" s="20" t="s">
        <v>936</v>
      </c>
      <c r="I392" s="20" t="s">
        <v>1559</v>
      </c>
      <c r="J392" s="20" t="s">
        <v>1555</v>
      </c>
      <c r="K392" s="20" t="s">
        <v>1701</v>
      </c>
      <c r="L392" s="20"/>
      <c r="M392" s="20"/>
      <c r="N392" s="20">
        <v>1</v>
      </c>
      <c r="O392" s="20"/>
      <c r="P392" s="20"/>
      <c r="Q392" s="20"/>
      <c r="R392" s="20"/>
      <c r="S392" s="20"/>
      <c r="T392" s="20"/>
      <c r="U392" s="20"/>
      <c r="V392" s="20"/>
      <c r="W392" s="20"/>
      <c r="X392" s="20"/>
      <c r="Y392" s="20"/>
      <c r="Z392" s="20"/>
      <c r="AA392" s="20"/>
      <c r="AB392" s="20"/>
      <c r="AC392" s="20"/>
      <c r="AD392" s="20"/>
      <c r="AE392" s="20"/>
      <c r="AF392" s="20">
        <v>0.88</v>
      </c>
      <c r="AG392" s="20">
        <v>0.39</v>
      </c>
      <c r="AH392" s="20">
        <v>2</v>
      </c>
      <c r="AI392" s="20"/>
      <c r="AJ392" s="20"/>
      <c r="AK392" s="20"/>
      <c r="AL392" s="20"/>
      <c r="AM392" s="20"/>
      <c r="AN392" s="20"/>
      <c r="AO392" s="20"/>
      <c r="AP392" s="20"/>
      <c r="AQ392" s="20"/>
      <c r="AR392" s="20"/>
      <c r="AS392" s="20"/>
      <c r="AT392" s="20"/>
      <c r="AU392" s="20"/>
      <c r="AV392" s="20"/>
      <c r="AW392" s="20"/>
      <c r="AX392" s="20"/>
      <c r="AY392" s="20"/>
      <c r="AZ392" s="20"/>
      <c r="BA392" s="20" t="s">
        <v>188</v>
      </c>
      <c r="BB392" s="20" t="s">
        <v>82</v>
      </c>
      <c r="BC392" s="20"/>
      <c r="BD392" s="20">
        <v>0.88</v>
      </c>
      <c r="BE392" s="20">
        <v>0.39</v>
      </c>
      <c r="BF392" s="20">
        <v>2</v>
      </c>
      <c r="BG392" s="21" t="s">
        <v>158</v>
      </c>
      <c r="BH392" s="21"/>
      <c r="BI392" s="22">
        <v>0.88</v>
      </c>
      <c r="BJ392" s="22">
        <v>0.39</v>
      </c>
      <c r="BK392" s="22">
        <v>2</v>
      </c>
      <c r="BL392" s="20"/>
      <c r="BM392" s="23">
        <f t="shared" si="55"/>
        <v>0.49</v>
      </c>
      <c r="BN392" s="20">
        <f t="shared" si="56"/>
        <v>1.1200000000000001</v>
      </c>
      <c r="BO392" s="20">
        <f t="shared" si="57"/>
        <v>-0.12783337150988489</v>
      </c>
      <c r="BP392" s="20">
        <f t="shared" si="58"/>
        <v>-0.94160853985844495</v>
      </c>
      <c r="BQ392" s="20">
        <f t="shared" si="59"/>
        <v>0.69314718055994529</v>
      </c>
    </row>
    <row r="393" spans="1:69" s="9" customFormat="1" ht="21" customHeight="1" x14ac:dyDescent="0.35">
      <c r="A393" s="20">
        <v>43</v>
      </c>
      <c r="B393" s="20">
        <v>10</v>
      </c>
      <c r="C393" s="20" t="s">
        <v>397</v>
      </c>
      <c r="D393" s="20" t="str">
        <f t="shared" si="54"/>
        <v>Jones et al (2015)</v>
      </c>
      <c r="E393" s="20" t="s">
        <v>398</v>
      </c>
      <c r="F393" s="20" t="s">
        <v>882</v>
      </c>
      <c r="G393" s="20">
        <v>2015</v>
      </c>
      <c r="H393" s="20" t="s">
        <v>936</v>
      </c>
      <c r="I393" s="20" t="s">
        <v>1560</v>
      </c>
      <c r="J393" s="20" t="s">
        <v>1555</v>
      </c>
      <c r="K393" s="20" t="s">
        <v>1701</v>
      </c>
      <c r="L393" s="20"/>
      <c r="M393" s="20"/>
      <c r="N393" s="20">
        <v>1</v>
      </c>
      <c r="O393" s="20"/>
      <c r="P393" s="20"/>
      <c r="Q393" s="20"/>
      <c r="R393" s="20"/>
      <c r="S393" s="20"/>
      <c r="T393" s="20"/>
      <c r="U393" s="20"/>
      <c r="V393" s="20"/>
      <c r="W393" s="20"/>
      <c r="X393" s="20"/>
      <c r="Y393" s="20"/>
      <c r="Z393" s="20"/>
      <c r="AA393" s="20"/>
      <c r="AB393" s="20"/>
      <c r="AC393" s="20"/>
      <c r="AD393" s="20"/>
      <c r="AE393" s="20"/>
      <c r="AF393" s="20">
        <v>1.18</v>
      </c>
      <c r="AG393" s="20">
        <v>0.56000000000000005</v>
      </c>
      <c r="AH393" s="20">
        <v>2.4700000000000002</v>
      </c>
      <c r="AI393" s="20"/>
      <c r="AJ393" s="20"/>
      <c r="AK393" s="20"/>
      <c r="AL393" s="20"/>
      <c r="AM393" s="20"/>
      <c r="AN393" s="20"/>
      <c r="AO393" s="20"/>
      <c r="AP393" s="20"/>
      <c r="AQ393" s="20"/>
      <c r="AR393" s="20"/>
      <c r="AS393" s="20"/>
      <c r="AT393" s="20"/>
      <c r="AU393" s="20"/>
      <c r="AV393" s="20"/>
      <c r="AW393" s="20"/>
      <c r="AX393" s="20"/>
      <c r="AY393" s="20"/>
      <c r="AZ393" s="20"/>
      <c r="BA393" s="20" t="s">
        <v>188</v>
      </c>
      <c r="BB393" s="20" t="s">
        <v>82</v>
      </c>
      <c r="BC393" s="20"/>
      <c r="BD393" s="20">
        <v>1.18</v>
      </c>
      <c r="BE393" s="20">
        <v>0.56000000000000005</v>
      </c>
      <c r="BF393" s="20">
        <v>2.4700000000000002</v>
      </c>
      <c r="BG393" s="21" t="s">
        <v>158</v>
      </c>
      <c r="BH393" s="21"/>
      <c r="BI393" s="22">
        <v>1.18</v>
      </c>
      <c r="BJ393" s="22">
        <v>0.56000000000000005</v>
      </c>
      <c r="BK393" s="22">
        <v>2.4700000000000002</v>
      </c>
      <c r="BL393" s="20"/>
      <c r="BM393" s="23">
        <f t="shared" si="55"/>
        <v>0.61999999999999988</v>
      </c>
      <c r="BN393" s="20">
        <f t="shared" si="56"/>
        <v>1.2900000000000003</v>
      </c>
      <c r="BO393" s="20">
        <f t="shared" si="57"/>
        <v>0.16551443847757333</v>
      </c>
      <c r="BP393" s="20">
        <f t="shared" si="58"/>
        <v>-0.57981849525294205</v>
      </c>
      <c r="BQ393" s="20">
        <f t="shared" si="59"/>
        <v>0.90421815063988586</v>
      </c>
    </row>
    <row r="394" spans="1:69" s="9" customFormat="1" ht="21" customHeight="1" x14ac:dyDescent="0.35">
      <c r="A394" s="20">
        <v>84</v>
      </c>
      <c r="B394" s="20">
        <v>7</v>
      </c>
      <c r="C394" s="20" t="s">
        <v>749</v>
      </c>
      <c r="D394" s="20" t="str">
        <f t="shared" si="54"/>
        <v>Schwarcz et al (2009)</v>
      </c>
      <c r="E394" s="20" t="s">
        <v>750</v>
      </c>
      <c r="F394" s="20" t="s">
        <v>882</v>
      </c>
      <c r="G394" s="20">
        <v>2009</v>
      </c>
      <c r="H394" s="20" t="s">
        <v>965</v>
      </c>
      <c r="I394" s="20" t="s">
        <v>1561</v>
      </c>
      <c r="J394" s="20" t="s">
        <v>1555</v>
      </c>
      <c r="K394" s="20" t="s">
        <v>1701</v>
      </c>
      <c r="L394" s="20"/>
      <c r="M394" s="20"/>
      <c r="N394" s="20"/>
      <c r="O394" s="20"/>
      <c r="P394" s="20">
        <v>1</v>
      </c>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6" t="e">
        <f>(#REF!/#REF!)/(#REF!/#REF!)</f>
        <v>#REF!</v>
      </c>
      <c r="AN394" s="26" t="e">
        <f>EXP((LN(AM394))-(1.96*(SQRT((1/#REF!)+(1/#REF!)-(1/#REF!)-(1/(#REF!))))))</f>
        <v>#REF!</v>
      </c>
      <c r="AO394" s="26" t="e">
        <f>EXP((LN(AM394))+(1.96*(SQRT((1/#REF!)+(1/(#REF!)-(1/#REF!)-(1/#REF!))))))</f>
        <v>#REF!</v>
      </c>
      <c r="AP394" s="20"/>
      <c r="AQ394" s="20"/>
      <c r="AR394" s="20"/>
      <c r="AS394" s="20"/>
      <c r="AT394" s="20"/>
      <c r="AU394" s="20"/>
      <c r="AV394" s="20"/>
      <c r="AW394" s="20"/>
      <c r="AX394" s="20"/>
      <c r="AY394" s="20"/>
      <c r="AZ394" s="20"/>
      <c r="BA394" s="20" t="s">
        <v>134</v>
      </c>
      <c r="BB394" s="22" t="s">
        <v>135</v>
      </c>
      <c r="BC394" s="20"/>
      <c r="BD394" s="23">
        <v>5.8580643225729032</v>
      </c>
      <c r="BE394" s="23">
        <v>3.8162912654241778</v>
      </c>
      <c r="BF394" s="23">
        <v>7.2909374396413806</v>
      </c>
      <c r="BG394" s="21" t="s">
        <v>134</v>
      </c>
      <c r="BH394" s="21" t="s">
        <v>135</v>
      </c>
      <c r="BI394" s="28">
        <v>5.8580643225729032</v>
      </c>
      <c r="BJ394" s="28">
        <v>3.8162912654241778</v>
      </c>
      <c r="BK394" s="28">
        <v>7.2909374396413806</v>
      </c>
      <c r="BL394" s="20"/>
      <c r="BM394" s="23">
        <f t="shared" si="55"/>
        <v>2.0417730571487254</v>
      </c>
      <c r="BN394" s="20">
        <f t="shared" si="56"/>
        <v>1.4328731170684774</v>
      </c>
      <c r="BO394" s="20">
        <f t="shared" si="57"/>
        <v>1.767819228641077</v>
      </c>
      <c r="BP394" s="20">
        <f t="shared" si="58"/>
        <v>1.3392790780904884</v>
      </c>
      <c r="BQ394" s="20">
        <f t="shared" si="59"/>
        <v>1.9866321302966536</v>
      </c>
    </row>
    <row r="395" spans="1:69" s="9" customFormat="1" ht="21" customHeight="1" x14ac:dyDescent="0.35">
      <c r="A395" s="20">
        <v>87</v>
      </c>
      <c r="B395" s="20">
        <v>11</v>
      </c>
      <c r="C395" s="20" t="s">
        <v>1048</v>
      </c>
      <c r="D395" s="20" t="str">
        <f t="shared" si="54"/>
        <v>Slockers et al (2018)</v>
      </c>
      <c r="E395" s="20" t="s">
        <v>1049</v>
      </c>
      <c r="F395" s="20" t="s">
        <v>882</v>
      </c>
      <c r="G395" s="20">
        <v>2018</v>
      </c>
      <c r="H395" s="20" t="s">
        <v>1062</v>
      </c>
      <c r="I395" s="20" t="s">
        <v>1562</v>
      </c>
      <c r="J395" s="20" t="s">
        <v>1555</v>
      </c>
      <c r="K395" s="20" t="s">
        <v>1701</v>
      </c>
      <c r="L395" s="20"/>
      <c r="M395" s="20"/>
      <c r="N395" s="20"/>
      <c r="O395" s="20"/>
      <c r="P395" s="20"/>
      <c r="Q395" s="20"/>
      <c r="R395" s="20"/>
      <c r="S395" s="20"/>
      <c r="T395" s="20">
        <v>1</v>
      </c>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t="s">
        <v>178</v>
      </c>
      <c r="AX395" s="20">
        <v>7.7</v>
      </c>
      <c r="AY395" s="20">
        <v>4</v>
      </c>
      <c r="AZ395" s="20">
        <v>13.5</v>
      </c>
      <c r="BA395" s="20" t="s">
        <v>158</v>
      </c>
      <c r="BB395" s="20" t="s">
        <v>82</v>
      </c>
      <c r="BC395" s="20" t="s">
        <v>178</v>
      </c>
      <c r="BD395" s="23">
        <v>7.7</v>
      </c>
      <c r="BE395" s="23">
        <v>4</v>
      </c>
      <c r="BF395" s="23">
        <v>13.5</v>
      </c>
      <c r="BG395" s="21" t="s">
        <v>158</v>
      </c>
      <c r="BH395" s="21"/>
      <c r="BI395" s="22">
        <v>7.7</v>
      </c>
      <c r="BJ395" s="22">
        <v>4</v>
      </c>
      <c r="BK395" s="22">
        <v>13.5</v>
      </c>
      <c r="BL395" s="20"/>
      <c r="BM395" s="23">
        <f t="shared" si="55"/>
        <v>3.7</v>
      </c>
      <c r="BN395" s="20">
        <f t="shared" si="56"/>
        <v>5.8</v>
      </c>
      <c r="BO395" s="20">
        <f t="shared" si="57"/>
        <v>2.0412203288596382</v>
      </c>
      <c r="BP395" s="20">
        <f t="shared" si="58"/>
        <v>1.3862943611198906</v>
      </c>
      <c r="BQ395" s="20">
        <f t="shared" si="59"/>
        <v>2.6026896854443837</v>
      </c>
    </row>
    <row r="396" spans="1:69" s="9" customFormat="1" ht="21" customHeight="1" x14ac:dyDescent="0.35">
      <c r="A396" s="20">
        <v>92</v>
      </c>
      <c r="B396" s="20">
        <v>3</v>
      </c>
      <c r="C396" s="20" t="s">
        <v>320</v>
      </c>
      <c r="D396" s="20" t="str">
        <f t="shared" si="54"/>
        <v>van Laere et al (2009)</v>
      </c>
      <c r="E396" s="20" t="s">
        <v>321</v>
      </c>
      <c r="F396" s="20" t="s">
        <v>882</v>
      </c>
      <c r="G396" s="20">
        <v>2009</v>
      </c>
      <c r="H396" s="20" t="s">
        <v>978</v>
      </c>
      <c r="I396" s="20" t="s">
        <v>1563</v>
      </c>
      <c r="J396" s="20" t="s">
        <v>1555</v>
      </c>
      <c r="K396" s="20" t="s">
        <v>1701</v>
      </c>
      <c r="L396" s="20"/>
      <c r="M396" s="20"/>
      <c r="N396" s="20"/>
      <c r="O396" s="20">
        <v>1</v>
      </c>
      <c r="P396" s="20"/>
      <c r="Q396" s="20"/>
      <c r="R396" s="20"/>
      <c r="S396" s="20"/>
      <c r="T396" s="20"/>
      <c r="U396" s="20"/>
      <c r="V396" s="20"/>
      <c r="W396" s="20"/>
      <c r="X396" s="20"/>
      <c r="Y396" s="20"/>
      <c r="Z396" s="20"/>
      <c r="AA396" s="20"/>
      <c r="AB396" s="20"/>
      <c r="AC396" s="20"/>
      <c r="AD396" s="20"/>
      <c r="AE396" s="20"/>
      <c r="AF396" s="20"/>
      <c r="AG396" s="20"/>
      <c r="AH396" s="20"/>
      <c r="AI396" s="20" t="s">
        <v>178</v>
      </c>
      <c r="AJ396" s="20">
        <v>2.2000000000000002</v>
      </c>
      <c r="AK396" s="20">
        <v>1.3</v>
      </c>
      <c r="AL396" s="20">
        <v>3.9</v>
      </c>
      <c r="AM396" s="20"/>
      <c r="AN396" s="20"/>
      <c r="AO396" s="20"/>
      <c r="AP396" s="20"/>
      <c r="AQ396" s="20"/>
      <c r="AR396" s="20"/>
      <c r="AS396" s="20"/>
      <c r="AT396" s="20"/>
      <c r="AU396" s="20"/>
      <c r="AV396" s="20"/>
      <c r="AW396" s="20"/>
      <c r="AX396" s="20"/>
      <c r="AY396" s="20"/>
      <c r="AZ396" s="20"/>
      <c r="BA396" s="20" t="s">
        <v>81</v>
      </c>
      <c r="BB396" s="20" t="s">
        <v>82</v>
      </c>
      <c r="BC396" s="20" t="s">
        <v>178</v>
      </c>
      <c r="BD396" s="23">
        <v>2.2000000000000002</v>
      </c>
      <c r="BE396" s="23">
        <v>1.3</v>
      </c>
      <c r="BF396" s="23">
        <v>3.9</v>
      </c>
      <c r="BG396" s="21" t="s">
        <v>84</v>
      </c>
      <c r="BH396" s="21" t="s">
        <v>1564</v>
      </c>
      <c r="BI396" s="25">
        <f t="shared" ref="BI396:BK397" si="61">(1-0.5^(SQRT(BD396)))/(1-0.5^(SQRT(1/BD396)))</f>
        <v>1.7205474267022658</v>
      </c>
      <c r="BJ396" s="25">
        <f t="shared" si="61"/>
        <v>1.1992701292249968</v>
      </c>
      <c r="BK396" s="25">
        <f t="shared" si="61"/>
        <v>2.5188556063120568</v>
      </c>
      <c r="BL396" s="20"/>
      <c r="BM396" s="23">
        <f t="shared" si="55"/>
        <v>0.52127729747726903</v>
      </c>
      <c r="BN396" s="20">
        <f t="shared" si="56"/>
        <v>0.79830817960979106</v>
      </c>
      <c r="BO396" s="20">
        <f t="shared" si="57"/>
        <v>0.54264251152630982</v>
      </c>
      <c r="BP396" s="20">
        <f t="shared" si="58"/>
        <v>0.18171314610386421</v>
      </c>
      <c r="BQ396" s="20">
        <f t="shared" si="59"/>
        <v>0.9238046738982395</v>
      </c>
    </row>
    <row r="397" spans="1:69" s="9" customFormat="1" ht="21" customHeight="1" x14ac:dyDescent="0.35">
      <c r="A397" s="20">
        <v>92</v>
      </c>
      <c r="B397" s="20">
        <v>4</v>
      </c>
      <c r="C397" s="20" t="s">
        <v>320</v>
      </c>
      <c r="D397" s="20" t="str">
        <f t="shared" si="54"/>
        <v>van Laere et al (2009)</v>
      </c>
      <c r="E397" s="20" t="s">
        <v>321</v>
      </c>
      <c r="F397" s="20" t="s">
        <v>882</v>
      </c>
      <c r="G397" s="20">
        <v>2009</v>
      </c>
      <c r="H397" s="20" t="s">
        <v>978</v>
      </c>
      <c r="I397" s="20" t="s">
        <v>1561</v>
      </c>
      <c r="J397" s="20" t="s">
        <v>1555</v>
      </c>
      <c r="K397" s="20" t="s">
        <v>1701</v>
      </c>
      <c r="L397" s="20"/>
      <c r="M397" s="20"/>
      <c r="N397" s="20"/>
      <c r="O397" s="20">
        <v>1</v>
      </c>
      <c r="P397" s="20"/>
      <c r="Q397" s="20"/>
      <c r="R397" s="20"/>
      <c r="S397" s="20"/>
      <c r="T397" s="20"/>
      <c r="U397" s="20"/>
      <c r="V397" s="20"/>
      <c r="W397" s="20"/>
      <c r="X397" s="20"/>
      <c r="Y397" s="20"/>
      <c r="Z397" s="20"/>
      <c r="AA397" s="20"/>
      <c r="AB397" s="20"/>
      <c r="AC397" s="20"/>
      <c r="AD397" s="20"/>
      <c r="AE397" s="20"/>
      <c r="AF397" s="20"/>
      <c r="AG397" s="20"/>
      <c r="AH397" s="20"/>
      <c r="AI397" s="20" t="s">
        <v>178</v>
      </c>
      <c r="AJ397" s="20">
        <v>1.6</v>
      </c>
      <c r="AK397" s="20">
        <v>1</v>
      </c>
      <c r="AL397" s="20">
        <v>2.6</v>
      </c>
      <c r="AM397" s="20"/>
      <c r="AN397" s="20"/>
      <c r="AO397" s="20"/>
      <c r="AP397" s="20"/>
      <c r="AQ397" s="20"/>
      <c r="AR397" s="20"/>
      <c r="AS397" s="20"/>
      <c r="AT397" s="20"/>
      <c r="AU397" s="20"/>
      <c r="AV397" s="20"/>
      <c r="AW397" s="20"/>
      <c r="AX397" s="20"/>
      <c r="AY397" s="20"/>
      <c r="AZ397" s="20"/>
      <c r="BA397" s="20" t="s">
        <v>81</v>
      </c>
      <c r="BB397" s="20" t="s">
        <v>82</v>
      </c>
      <c r="BC397" s="20" t="s">
        <v>178</v>
      </c>
      <c r="BD397" s="23">
        <v>1.6</v>
      </c>
      <c r="BE397" s="23">
        <v>1</v>
      </c>
      <c r="BF397" s="23">
        <v>2.6</v>
      </c>
      <c r="BG397" s="21" t="s">
        <v>84</v>
      </c>
      <c r="BH397" s="21" t="s">
        <v>1565</v>
      </c>
      <c r="BI397" s="25">
        <f t="shared" si="61"/>
        <v>1.3839700082583661</v>
      </c>
      <c r="BJ397" s="25">
        <f t="shared" si="61"/>
        <v>1</v>
      </c>
      <c r="BK397" s="25">
        <f t="shared" si="61"/>
        <v>1.9259977523298595</v>
      </c>
      <c r="BL397" s="20"/>
      <c r="BM397" s="23">
        <f t="shared" si="55"/>
        <v>0.38397000825836614</v>
      </c>
      <c r="BN397" s="20">
        <f t="shared" si="56"/>
        <v>0.54202774407149334</v>
      </c>
      <c r="BO397" s="20">
        <f t="shared" si="57"/>
        <v>0.32495618662712228</v>
      </c>
      <c r="BP397" s="20">
        <f t="shared" si="58"/>
        <v>0</v>
      </c>
      <c r="BQ397" s="20">
        <f t="shared" si="59"/>
        <v>0.65544414636064197</v>
      </c>
    </row>
    <row r="398" spans="1:69" s="9" customFormat="1" ht="21" customHeight="1" x14ac:dyDescent="0.35">
      <c r="A398" s="20">
        <v>100</v>
      </c>
      <c r="B398" s="20">
        <v>9</v>
      </c>
      <c r="C398" s="20" t="s">
        <v>112</v>
      </c>
      <c r="D398" s="20" t="str">
        <f t="shared" si="54"/>
        <v>Zagozdzon (2016)</v>
      </c>
      <c r="E398" s="20" t="s">
        <v>114</v>
      </c>
      <c r="F398" s="20" t="s">
        <v>882</v>
      </c>
      <c r="G398" s="20">
        <v>2016</v>
      </c>
      <c r="H398" s="20" t="s">
        <v>1069</v>
      </c>
      <c r="I398" s="20" t="s">
        <v>1566</v>
      </c>
      <c r="J398" s="20" t="s">
        <v>1555</v>
      </c>
      <c r="K398" s="20" t="s">
        <v>1701</v>
      </c>
      <c r="L398" s="20"/>
      <c r="M398" s="20"/>
      <c r="N398" s="20"/>
      <c r="O398" s="20"/>
      <c r="P398" s="20">
        <v>1</v>
      </c>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6" t="e">
        <f>(#REF!/#REF!)/(#REF!/#REF!)</f>
        <v>#REF!</v>
      </c>
      <c r="AN398" s="26" t="e">
        <f>EXP((LN(AM398))-(1.96*(SQRT((1/#REF!)+(1/#REF!)-(1/#REF!)-(1/(#REF!))))))</f>
        <v>#REF!</v>
      </c>
      <c r="AO398" s="26" t="e">
        <f>EXP((LN(AM398))+(1.96*(SQRT((1/#REF!)+(1/(#REF!)-(1/#REF!)-(1/#REF!))))))</f>
        <v>#REF!</v>
      </c>
      <c r="AP398" s="20"/>
      <c r="AQ398" s="20"/>
      <c r="AR398" s="20"/>
      <c r="AS398" s="20"/>
      <c r="AT398" s="20"/>
      <c r="AU398" s="20"/>
      <c r="AV398" s="20"/>
      <c r="AW398" s="20"/>
      <c r="AX398" s="20"/>
      <c r="AY398" s="20"/>
      <c r="AZ398" s="20"/>
      <c r="BA398" s="20" t="s">
        <v>134</v>
      </c>
      <c r="BB398" s="20" t="s">
        <v>135</v>
      </c>
      <c r="BC398" s="20"/>
      <c r="BD398" s="23">
        <v>4.741727941176471</v>
      </c>
      <c r="BE398" s="23">
        <v>0.26505712635894396</v>
      </c>
      <c r="BF398" s="23">
        <v>67.43238626424818</v>
      </c>
      <c r="BG398" s="21" t="s">
        <v>134</v>
      </c>
      <c r="BH398" s="21" t="s">
        <v>135</v>
      </c>
      <c r="BI398" s="28">
        <v>4.741727941176471</v>
      </c>
      <c r="BJ398" s="28">
        <v>0.26505712635894396</v>
      </c>
      <c r="BK398" s="28">
        <v>67.43238626424818</v>
      </c>
      <c r="BL398" s="20"/>
      <c r="BM398" s="23">
        <f t="shared" si="55"/>
        <v>4.4766708148175267</v>
      </c>
      <c r="BN398" s="20">
        <f t="shared" si="56"/>
        <v>62.690658323071709</v>
      </c>
      <c r="BO398" s="20">
        <f t="shared" si="57"/>
        <v>1.556401613828762</v>
      </c>
      <c r="BP398" s="20">
        <f t="shared" si="58"/>
        <v>-1.3278099050622136</v>
      </c>
      <c r="BQ398" s="20">
        <f t="shared" si="59"/>
        <v>4.2111254108827163</v>
      </c>
    </row>
    <row r="399" spans="1:69" s="9" customFormat="1" ht="21" customHeight="1" x14ac:dyDescent="0.35">
      <c r="A399" s="20">
        <v>7</v>
      </c>
      <c r="B399" s="20">
        <v>18</v>
      </c>
      <c r="C399" s="20" t="s">
        <v>522</v>
      </c>
      <c r="D399" s="20" t="str">
        <f t="shared" si="54"/>
        <v>Baggett et al (2013)</v>
      </c>
      <c r="E399" s="20" t="s">
        <v>523</v>
      </c>
      <c r="F399" s="20" t="s">
        <v>882</v>
      </c>
      <c r="G399" s="20">
        <v>2013</v>
      </c>
      <c r="H399" s="20" t="s">
        <v>895</v>
      </c>
      <c r="I399" s="20" t="s">
        <v>1567</v>
      </c>
      <c r="J399" s="20" t="s">
        <v>1568</v>
      </c>
      <c r="K399" s="20" t="s">
        <v>1701</v>
      </c>
      <c r="L399" s="20"/>
      <c r="M399" s="20"/>
      <c r="N399" s="20"/>
      <c r="O399" s="20"/>
      <c r="P399" s="20"/>
      <c r="Q399" s="20"/>
      <c r="R399" s="20"/>
      <c r="S399" s="20"/>
      <c r="T399" s="20">
        <v>1</v>
      </c>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t="s">
        <v>528</v>
      </c>
      <c r="AX399" s="20">
        <v>22.1</v>
      </c>
      <c r="AY399" s="20">
        <v>14</v>
      </c>
      <c r="AZ399" s="20">
        <v>34.9</v>
      </c>
      <c r="BA399" s="20" t="s">
        <v>158</v>
      </c>
      <c r="BB399" s="20" t="s">
        <v>82</v>
      </c>
      <c r="BC399" s="20" t="s">
        <v>528</v>
      </c>
      <c r="BD399" s="20">
        <v>22.1</v>
      </c>
      <c r="BE399" s="20">
        <v>14</v>
      </c>
      <c r="BF399" s="20">
        <v>34.9</v>
      </c>
      <c r="BG399" s="21" t="s">
        <v>158</v>
      </c>
      <c r="BH399" s="21"/>
      <c r="BI399" s="22">
        <v>22.1</v>
      </c>
      <c r="BJ399" s="22">
        <v>14</v>
      </c>
      <c r="BK399" s="22">
        <v>34.9</v>
      </c>
      <c r="BL399" s="20"/>
      <c r="BM399" s="23">
        <f t="shared" si="55"/>
        <v>8.1000000000000014</v>
      </c>
      <c r="BN399" s="20">
        <f t="shared" si="56"/>
        <v>12.799999999999997</v>
      </c>
      <c r="BO399" s="20">
        <f t="shared" si="57"/>
        <v>3.095577608523707</v>
      </c>
      <c r="BP399" s="20">
        <f t="shared" si="58"/>
        <v>2.6390573296152584</v>
      </c>
      <c r="BQ399" s="20">
        <f t="shared" si="59"/>
        <v>3.5524868292083815</v>
      </c>
    </row>
    <row r="400" spans="1:69" s="9" customFormat="1" ht="21" customHeight="1" x14ac:dyDescent="0.35">
      <c r="A400" s="20">
        <v>7</v>
      </c>
      <c r="B400" s="20">
        <v>19</v>
      </c>
      <c r="C400" s="20" t="s">
        <v>522</v>
      </c>
      <c r="D400" s="20" t="str">
        <f t="shared" si="54"/>
        <v>Baggett et al (2013)</v>
      </c>
      <c r="E400" s="20" t="s">
        <v>523</v>
      </c>
      <c r="F400" s="20" t="s">
        <v>882</v>
      </c>
      <c r="G400" s="20">
        <v>2013</v>
      </c>
      <c r="H400" s="20" t="s">
        <v>895</v>
      </c>
      <c r="I400" s="20" t="s">
        <v>1569</v>
      </c>
      <c r="J400" s="20" t="s">
        <v>1568</v>
      </c>
      <c r="K400" s="20" t="s">
        <v>1701</v>
      </c>
      <c r="L400" s="20"/>
      <c r="M400" s="20"/>
      <c r="N400" s="20"/>
      <c r="O400" s="20"/>
      <c r="P400" s="20"/>
      <c r="Q400" s="20"/>
      <c r="R400" s="20"/>
      <c r="S400" s="20"/>
      <c r="T400" s="20">
        <v>1</v>
      </c>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t="s">
        <v>528</v>
      </c>
      <c r="AX400" s="20">
        <v>19.600000000000001</v>
      </c>
      <c r="AY400" s="20">
        <v>14.6</v>
      </c>
      <c r="AZ400" s="20">
        <v>26.4</v>
      </c>
      <c r="BA400" s="20" t="s">
        <v>158</v>
      </c>
      <c r="BB400" s="20" t="s">
        <v>82</v>
      </c>
      <c r="BC400" s="20" t="s">
        <v>528</v>
      </c>
      <c r="BD400" s="20">
        <v>19.600000000000001</v>
      </c>
      <c r="BE400" s="20">
        <v>14.6</v>
      </c>
      <c r="BF400" s="20">
        <v>26.4</v>
      </c>
      <c r="BG400" s="21" t="s">
        <v>158</v>
      </c>
      <c r="BH400" s="21"/>
      <c r="BI400" s="22">
        <v>19.600000000000001</v>
      </c>
      <c r="BJ400" s="22">
        <v>14.6</v>
      </c>
      <c r="BK400" s="22">
        <v>26.4</v>
      </c>
      <c r="BL400" s="20"/>
      <c r="BM400" s="23">
        <f t="shared" si="55"/>
        <v>5.0000000000000018</v>
      </c>
      <c r="BN400" s="20">
        <f t="shared" si="56"/>
        <v>6.7999999999999972</v>
      </c>
      <c r="BO400" s="20">
        <f t="shared" si="57"/>
        <v>2.9755295662364718</v>
      </c>
      <c r="BP400" s="20">
        <f t="shared" si="58"/>
        <v>2.6810215287142909</v>
      </c>
      <c r="BQ400" s="20">
        <f t="shared" si="59"/>
        <v>3.2733640101522705</v>
      </c>
    </row>
    <row r="401" spans="1:69" s="9" customFormat="1" ht="21" customHeight="1" x14ac:dyDescent="0.35">
      <c r="A401" s="20">
        <v>7</v>
      </c>
      <c r="B401" s="20">
        <v>20</v>
      </c>
      <c r="C401" s="20" t="s">
        <v>522</v>
      </c>
      <c r="D401" s="20" t="str">
        <f t="shared" si="54"/>
        <v>Baggett et al (2013)</v>
      </c>
      <c r="E401" s="20" t="s">
        <v>523</v>
      </c>
      <c r="F401" s="20" t="s">
        <v>882</v>
      </c>
      <c r="G401" s="20">
        <v>2013</v>
      </c>
      <c r="H401" s="20" t="s">
        <v>895</v>
      </c>
      <c r="I401" s="20" t="s">
        <v>1570</v>
      </c>
      <c r="J401" s="20" t="s">
        <v>1568</v>
      </c>
      <c r="K401" s="20" t="s">
        <v>1701</v>
      </c>
      <c r="L401" s="20"/>
      <c r="M401" s="20"/>
      <c r="N401" s="20"/>
      <c r="O401" s="20"/>
      <c r="P401" s="20"/>
      <c r="Q401" s="20"/>
      <c r="R401" s="20"/>
      <c r="S401" s="20"/>
      <c r="T401" s="20">
        <v>1</v>
      </c>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t="s">
        <v>528</v>
      </c>
      <c r="AX401" s="20">
        <v>33</v>
      </c>
      <c r="AY401" s="20">
        <v>13.08</v>
      </c>
      <c r="AZ401" s="20">
        <v>83.7</v>
      </c>
      <c r="BA401" s="20" t="s">
        <v>158</v>
      </c>
      <c r="BB401" s="20" t="s">
        <v>82</v>
      </c>
      <c r="BC401" s="20" t="s">
        <v>528</v>
      </c>
      <c r="BD401" s="20">
        <v>33</v>
      </c>
      <c r="BE401" s="20">
        <v>13.08</v>
      </c>
      <c r="BF401" s="20">
        <v>83.7</v>
      </c>
      <c r="BG401" s="21" t="s">
        <v>158</v>
      </c>
      <c r="BH401" s="21"/>
      <c r="BI401" s="22">
        <v>33</v>
      </c>
      <c r="BJ401" s="22">
        <v>13.08</v>
      </c>
      <c r="BK401" s="22">
        <v>83.7</v>
      </c>
      <c r="BL401" s="20"/>
      <c r="BM401" s="23">
        <f t="shared" si="55"/>
        <v>19.920000000000002</v>
      </c>
      <c r="BN401" s="20">
        <f t="shared" si="56"/>
        <v>50.7</v>
      </c>
      <c r="BO401" s="20">
        <f t="shared" si="57"/>
        <v>3.4965075614664802</v>
      </c>
      <c r="BP401" s="20">
        <f t="shared" si="58"/>
        <v>2.5710843460290524</v>
      </c>
      <c r="BQ401" s="20">
        <f t="shared" si="59"/>
        <v>4.4272389774954295</v>
      </c>
    </row>
    <row r="402" spans="1:69" s="9" customFormat="1" ht="21" customHeight="1" x14ac:dyDescent="0.35">
      <c r="A402" s="20">
        <v>111</v>
      </c>
      <c r="B402" s="20">
        <v>18</v>
      </c>
      <c r="C402" s="20" t="s">
        <v>583</v>
      </c>
      <c r="D402" s="20" t="str">
        <f t="shared" si="54"/>
        <v>Fine et al (2023)</v>
      </c>
      <c r="E402" s="20" t="s">
        <v>1251</v>
      </c>
      <c r="F402" s="20" t="s">
        <v>882</v>
      </c>
      <c r="G402" s="20">
        <v>2023</v>
      </c>
      <c r="H402" s="20"/>
      <c r="I402" s="20" t="s">
        <v>1548</v>
      </c>
      <c r="J402" s="20" t="s">
        <v>1568</v>
      </c>
      <c r="K402" s="20" t="s">
        <v>1701</v>
      </c>
      <c r="L402" s="20"/>
      <c r="M402" s="20"/>
      <c r="N402" s="20"/>
      <c r="O402" s="20"/>
      <c r="P402" s="20"/>
      <c r="Q402" s="20">
        <v>1</v>
      </c>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t="s">
        <v>1253</v>
      </c>
      <c r="AQ402" s="20">
        <v>59.1</v>
      </c>
      <c r="AR402" s="20">
        <v>39.200000000000003</v>
      </c>
      <c r="AS402" s="20">
        <v>88.7</v>
      </c>
      <c r="AT402" s="20"/>
      <c r="AU402" s="20"/>
      <c r="AV402" s="20"/>
      <c r="AW402" s="20"/>
      <c r="AX402" s="20"/>
      <c r="AY402" s="20"/>
      <c r="AZ402" s="20"/>
      <c r="BA402" s="20" t="s">
        <v>84</v>
      </c>
      <c r="BB402" s="20" t="s">
        <v>82</v>
      </c>
      <c r="BC402" s="20" t="s">
        <v>1253</v>
      </c>
      <c r="BD402" s="20">
        <v>59.1</v>
      </c>
      <c r="BE402" s="20">
        <v>39.200000000000003</v>
      </c>
      <c r="BF402" s="20">
        <v>88.7</v>
      </c>
      <c r="BG402" s="21" t="s">
        <v>84</v>
      </c>
      <c r="BH402" s="21" t="s">
        <v>82</v>
      </c>
      <c r="BI402" s="22">
        <v>59.1</v>
      </c>
      <c r="BJ402" s="22">
        <v>39.200000000000003</v>
      </c>
      <c r="BK402" s="22">
        <v>88.7</v>
      </c>
      <c r="BL402" s="20"/>
      <c r="BM402" s="23">
        <f t="shared" si="55"/>
        <v>19.899999999999999</v>
      </c>
      <c r="BN402" s="20">
        <f t="shared" si="56"/>
        <v>29.6</v>
      </c>
      <c r="BO402" s="20">
        <f t="shared" si="57"/>
        <v>4.0792309244120526</v>
      </c>
      <c r="BP402" s="20">
        <f t="shared" si="58"/>
        <v>3.6686767467964168</v>
      </c>
      <c r="BQ402" s="20">
        <f t="shared" si="59"/>
        <v>4.4852598893155342</v>
      </c>
    </row>
    <row r="403" spans="1:69" s="9" customFormat="1" ht="21" customHeight="1" x14ac:dyDescent="0.35">
      <c r="A403" s="20">
        <v>111</v>
      </c>
      <c r="B403" s="20">
        <v>19</v>
      </c>
      <c r="C403" s="20" t="s">
        <v>583</v>
      </c>
      <c r="D403" s="20" t="str">
        <f t="shared" si="54"/>
        <v>Fine et al (2023)</v>
      </c>
      <c r="E403" s="20" t="s">
        <v>1251</v>
      </c>
      <c r="F403" s="20" t="s">
        <v>882</v>
      </c>
      <c r="G403" s="20">
        <v>2023</v>
      </c>
      <c r="H403" s="20"/>
      <c r="I403" s="20" t="s">
        <v>1549</v>
      </c>
      <c r="J403" s="20" t="s">
        <v>1568</v>
      </c>
      <c r="K403" s="20" t="s">
        <v>1701</v>
      </c>
      <c r="L403" s="20"/>
      <c r="M403" s="20"/>
      <c r="N403" s="20"/>
      <c r="O403" s="20"/>
      <c r="P403" s="20"/>
      <c r="Q403" s="20">
        <v>1</v>
      </c>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t="s">
        <v>1253</v>
      </c>
      <c r="AQ403" s="20">
        <v>23.7</v>
      </c>
      <c r="AR403" s="20">
        <v>17.600000000000001</v>
      </c>
      <c r="AS403" s="20">
        <v>31.7</v>
      </c>
      <c r="AT403" s="20"/>
      <c r="AU403" s="20"/>
      <c r="AV403" s="20"/>
      <c r="AW403" s="20"/>
      <c r="AX403" s="20"/>
      <c r="AY403" s="20"/>
      <c r="AZ403" s="20"/>
      <c r="BA403" s="20" t="s">
        <v>84</v>
      </c>
      <c r="BB403" s="20" t="s">
        <v>82</v>
      </c>
      <c r="BC403" s="20" t="s">
        <v>1253</v>
      </c>
      <c r="BD403" s="20">
        <v>23.7</v>
      </c>
      <c r="BE403" s="20">
        <v>17.600000000000001</v>
      </c>
      <c r="BF403" s="20">
        <v>31.7</v>
      </c>
      <c r="BG403" s="21" t="s">
        <v>84</v>
      </c>
      <c r="BH403" s="21" t="s">
        <v>82</v>
      </c>
      <c r="BI403" s="22">
        <v>23.7</v>
      </c>
      <c r="BJ403" s="22">
        <v>17.600000000000001</v>
      </c>
      <c r="BK403" s="22">
        <v>31.7</v>
      </c>
      <c r="BL403" s="20"/>
      <c r="BM403" s="23">
        <f t="shared" si="55"/>
        <v>6.0999999999999979</v>
      </c>
      <c r="BN403" s="20">
        <f t="shared" si="56"/>
        <v>8</v>
      </c>
      <c r="BO403" s="20">
        <f t="shared" si="57"/>
        <v>3.1654750481410856</v>
      </c>
      <c r="BP403" s="20">
        <f t="shared" si="58"/>
        <v>2.8678989020441064</v>
      </c>
      <c r="BQ403" s="20">
        <f t="shared" si="59"/>
        <v>3.4563166808832348</v>
      </c>
    </row>
    <row r="404" spans="1:69" s="9" customFormat="1" ht="21" customHeight="1" x14ac:dyDescent="0.35">
      <c r="A404" s="20">
        <v>111</v>
      </c>
      <c r="B404" s="20">
        <v>20</v>
      </c>
      <c r="C404" s="20" t="s">
        <v>583</v>
      </c>
      <c r="D404" s="20" t="str">
        <f t="shared" si="54"/>
        <v>Fine et al (2023)</v>
      </c>
      <c r="E404" s="20" t="s">
        <v>1251</v>
      </c>
      <c r="F404" s="20" t="s">
        <v>882</v>
      </c>
      <c r="G404" s="20">
        <v>2023</v>
      </c>
      <c r="H404" s="20"/>
      <c r="I404" s="20" t="s">
        <v>1550</v>
      </c>
      <c r="J404" s="20" t="s">
        <v>1568</v>
      </c>
      <c r="K404" s="20" t="s">
        <v>1701</v>
      </c>
      <c r="L404" s="20"/>
      <c r="M404" s="20"/>
      <c r="N404" s="20"/>
      <c r="O404" s="20"/>
      <c r="P404" s="20"/>
      <c r="Q404" s="20">
        <v>1</v>
      </c>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t="s">
        <v>1253</v>
      </c>
      <c r="AQ404" s="20">
        <v>17.8</v>
      </c>
      <c r="AR404" s="20">
        <v>12.4</v>
      </c>
      <c r="AS404" s="20">
        <v>25.6</v>
      </c>
      <c r="AT404" s="20"/>
      <c r="AU404" s="20"/>
      <c r="AV404" s="20"/>
      <c r="AW404" s="20"/>
      <c r="AX404" s="20"/>
      <c r="AY404" s="20"/>
      <c r="AZ404" s="20"/>
      <c r="BA404" s="20" t="s">
        <v>84</v>
      </c>
      <c r="BB404" s="20" t="s">
        <v>82</v>
      </c>
      <c r="BC404" s="20" t="s">
        <v>1253</v>
      </c>
      <c r="BD404" s="20">
        <v>17.8</v>
      </c>
      <c r="BE404" s="20">
        <v>12.4</v>
      </c>
      <c r="BF404" s="20">
        <v>25.6</v>
      </c>
      <c r="BG404" s="21" t="s">
        <v>84</v>
      </c>
      <c r="BH404" s="21" t="s">
        <v>82</v>
      </c>
      <c r="BI404" s="22">
        <v>17.8</v>
      </c>
      <c r="BJ404" s="22">
        <v>12.4</v>
      </c>
      <c r="BK404" s="22">
        <v>25.6</v>
      </c>
      <c r="BL404" s="20"/>
      <c r="BM404" s="23">
        <f t="shared" si="55"/>
        <v>5.4</v>
      </c>
      <c r="BN404" s="20">
        <f t="shared" si="56"/>
        <v>7.8000000000000007</v>
      </c>
      <c r="BO404" s="20">
        <f t="shared" si="57"/>
        <v>2.8791984572980396</v>
      </c>
      <c r="BP404" s="20">
        <f t="shared" si="58"/>
        <v>2.5176964726109912</v>
      </c>
      <c r="BQ404" s="20">
        <f t="shared" si="59"/>
        <v>3.2425923514855168</v>
      </c>
    </row>
    <row r="405" spans="1:69" s="9" customFormat="1" ht="21" customHeight="1" x14ac:dyDescent="0.35">
      <c r="A405" s="20">
        <v>111</v>
      </c>
      <c r="B405" s="20">
        <v>21</v>
      </c>
      <c r="C405" s="20" t="s">
        <v>583</v>
      </c>
      <c r="D405" s="20" t="str">
        <f t="shared" si="54"/>
        <v>Fine et al (2023)</v>
      </c>
      <c r="E405" s="20" t="s">
        <v>1251</v>
      </c>
      <c r="F405" s="20" t="s">
        <v>882</v>
      </c>
      <c r="G405" s="20">
        <v>2023</v>
      </c>
      <c r="H405" s="20"/>
      <c r="I405" s="20" t="s">
        <v>1551</v>
      </c>
      <c r="J405" s="20" t="s">
        <v>1568</v>
      </c>
      <c r="K405" s="20" t="s">
        <v>1701</v>
      </c>
      <c r="L405" s="20"/>
      <c r="M405" s="20"/>
      <c r="N405" s="20"/>
      <c r="O405" s="20"/>
      <c r="P405" s="20"/>
      <c r="Q405" s="20">
        <v>1</v>
      </c>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t="s">
        <v>1253</v>
      </c>
      <c r="AQ405" s="20">
        <v>36</v>
      </c>
      <c r="AR405" s="20">
        <v>24.8</v>
      </c>
      <c r="AS405" s="20">
        <v>52.4</v>
      </c>
      <c r="AT405" s="20"/>
      <c r="AU405" s="20"/>
      <c r="AV405" s="20"/>
      <c r="AW405" s="20"/>
      <c r="AX405" s="20"/>
      <c r="AY405" s="20"/>
      <c r="AZ405" s="20"/>
      <c r="BA405" s="20" t="s">
        <v>84</v>
      </c>
      <c r="BB405" s="20" t="s">
        <v>82</v>
      </c>
      <c r="BC405" s="20" t="s">
        <v>1253</v>
      </c>
      <c r="BD405" s="20">
        <v>36</v>
      </c>
      <c r="BE405" s="20">
        <v>24.8</v>
      </c>
      <c r="BF405" s="20">
        <v>52.4</v>
      </c>
      <c r="BG405" s="21" t="s">
        <v>84</v>
      </c>
      <c r="BH405" s="21" t="s">
        <v>82</v>
      </c>
      <c r="BI405" s="22">
        <v>36</v>
      </c>
      <c r="BJ405" s="22">
        <v>24.8</v>
      </c>
      <c r="BK405" s="22">
        <v>52.4</v>
      </c>
      <c r="BL405" s="20"/>
      <c r="BM405" s="23">
        <f t="shared" si="55"/>
        <v>11.2</v>
      </c>
      <c r="BN405" s="20">
        <f t="shared" si="56"/>
        <v>16.399999999999999</v>
      </c>
      <c r="BO405" s="20">
        <f t="shared" si="57"/>
        <v>3.5835189384561099</v>
      </c>
      <c r="BP405" s="20">
        <f t="shared" si="58"/>
        <v>3.2108436531709366</v>
      </c>
      <c r="BQ405" s="20">
        <f t="shared" si="59"/>
        <v>3.9589065913269965</v>
      </c>
    </row>
    <row r="406" spans="1:69" s="9" customFormat="1" ht="21" customHeight="1" x14ac:dyDescent="0.35">
      <c r="A406" s="20">
        <v>111</v>
      </c>
      <c r="B406" s="20">
        <v>22</v>
      </c>
      <c r="C406" s="20" t="s">
        <v>583</v>
      </c>
      <c r="D406" s="20" t="str">
        <f t="shared" si="54"/>
        <v>Fine et al (2023)</v>
      </c>
      <c r="E406" s="20" t="s">
        <v>1251</v>
      </c>
      <c r="F406" s="20" t="s">
        <v>882</v>
      </c>
      <c r="G406" s="20">
        <v>2023</v>
      </c>
      <c r="H406" s="20"/>
      <c r="I406" s="20" t="s">
        <v>1552</v>
      </c>
      <c r="J406" s="20" t="s">
        <v>1568</v>
      </c>
      <c r="K406" s="20" t="s">
        <v>1701</v>
      </c>
      <c r="L406" s="20"/>
      <c r="M406" s="20"/>
      <c r="N406" s="20"/>
      <c r="O406" s="20"/>
      <c r="P406" s="20"/>
      <c r="Q406" s="20">
        <v>1</v>
      </c>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t="s">
        <v>1253</v>
      </c>
      <c r="AQ406" s="20">
        <v>9.6</v>
      </c>
      <c r="AR406" s="20">
        <v>7.9</v>
      </c>
      <c r="AS406" s="20">
        <v>11.7</v>
      </c>
      <c r="AT406" s="20"/>
      <c r="AU406" s="20"/>
      <c r="AV406" s="20"/>
      <c r="AW406" s="20"/>
      <c r="AX406" s="20"/>
      <c r="AY406" s="20"/>
      <c r="AZ406" s="20"/>
      <c r="BA406" s="20" t="s">
        <v>84</v>
      </c>
      <c r="BB406" s="20" t="s">
        <v>82</v>
      </c>
      <c r="BC406" s="20" t="s">
        <v>1253</v>
      </c>
      <c r="BD406" s="20">
        <v>9.6</v>
      </c>
      <c r="BE406" s="20">
        <v>7.9</v>
      </c>
      <c r="BF406" s="20">
        <v>11.7</v>
      </c>
      <c r="BG406" s="21" t="s">
        <v>84</v>
      </c>
      <c r="BH406" s="21" t="s">
        <v>82</v>
      </c>
      <c r="BI406" s="22">
        <v>9.6</v>
      </c>
      <c r="BJ406" s="22">
        <v>7.9</v>
      </c>
      <c r="BK406" s="22">
        <v>11.7</v>
      </c>
      <c r="BL406" s="20"/>
      <c r="BM406" s="23">
        <f t="shared" si="55"/>
        <v>1.6999999999999993</v>
      </c>
      <c r="BN406" s="20">
        <f t="shared" si="56"/>
        <v>2.0999999999999996</v>
      </c>
      <c r="BO406" s="20">
        <f t="shared" si="57"/>
        <v>2.2617630984737906</v>
      </c>
      <c r="BP406" s="20">
        <f t="shared" si="58"/>
        <v>2.066862759472976</v>
      </c>
      <c r="BQ406" s="20">
        <f t="shared" si="59"/>
        <v>2.4595888418037104</v>
      </c>
    </row>
    <row r="407" spans="1:69" s="9" customFormat="1" ht="21" customHeight="1" x14ac:dyDescent="0.35">
      <c r="A407" s="20">
        <v>111</v>
      </c>
      <c r="B407" s="20">
        <v>23</v>
      </c>
      <c r="C407" s="20" t="s">
        <v>583</v>
      </c>
      <c r="D407" s="20" t="str">
        <f t="shared" si="54"/>
        <v>Fine et al (2023)</v>
      </c>
      <c r="E407" s="20" t="s">
        <v>1251</v>
      </c>
      <c r="F407" s="20" t="s">
        <v>882</v>
      </c>
      <c r="G407" s="20">
        <v>2023</v>
      </c>
      <c r="H407" s="20"/>
      <c r="I407" s="20" t="s">
        <v>1553</v>
      </c>
      <c r="J407" s="20" t="s">
        <v>1568</v>
      </c>
      <c r="K407" s="20" t="s">
        <v>1701</v>
      </c>
      <c r="L407" s="20"/>
      <c r="M407" s="20"/>
      <c r="N407" s="20"/>
      <c r="O407" s="20"/>
      <c r="P407" s="20"/>
      <c r="Q407" s="20">
        <v>1</v>
      </c>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t="s">
        <v>1253</v>
      </c>
      <c r="AQ407" s="20">
        <v>10.3</v>
      </c>
      <c r="AR407" s="20">
        <v>8.9</v>
      </c>
      <c r="AS407" s="20">
        <v>11.8</v>
      </c>
      <c r="AT407" s="20"/>
      <c r="AU407" s="20"/>
      <c r="AV407" s="20"/>
      <c r="AW407" s="20"/>
      <c r="AX407" s="20"/>
      <c r="AY407" s="20"/>
      <c r="AZ407" s="20"/>
      <c r="BA407" s="20" t="s">
        <v>84</v>
      </c>
      <c r="BB407" s="20" t="s">
        <v>82</v>
      </c>
      <c r="BC407" s="20" t="s">
        <v>1253</v>
      </c>
      <c r="BD407" s="20">
        <v>10.3</v>
      </c>
      <c r="BE407" s="20">
        <v>8.9</v>
      </c>
      <c r="BF407" s="20">
        <v>11.8</v>
      </c>
      <c r="BG407" s="21" t="s">
        <v>84</v>
      </c>
      <c r="BH407" s="21" t="s">
        <v>82</v>
      </c>
      <c r="BI407" s="22">
        <v>10.3</v>
      </c>
      <c r="BJ407" s="22">
        <v>8.9</v>
      </c>
      <c r="BK407" s="22">
        <v>11.8</v>
      </c>
      <c r="BL407" s="20"/>
      <c r="BM407" s="23">
        <f t="shared" si="55"/>
        <v>1.4000000000000004</v>
      </c>
      <c r="BN407" s="20">
        <f t="shared" si="56"/>
        <v>1.5</v>
      </c>
      <c r="BO407" s="20">
        <f t="shared" si="57"/>
        <v>2.33214389523559</v>
      </c>
      <c r="BP407" s="20">
        <f t="shared" si="58"/>
        <v>2.1860512767380942</v>
      </c>
      <c r="BQ407" s="20">
        <f t="shared" si="59"/>
        <v>2.4680995314716192</v>
      </c>
    </row>
    <row r="408" spans="1:69" s="9" customFormat="1" ht="21" customHeight="1" x14ac:dyDescent="0.35">
      <c r="A408" s="9">
        <v>11</v>
      </c>
      <c r="B408" s="9">
        <v>21</v>
      </c>
      <c r="C408" s="9" t="s">
        <v>201</v>
      </c>
      <c r="D408" s="9" t="s">
        <v>1664</v>
      </c>
      <c r="E408" s="9" t="s">
        <v>202</v>
      </c>
      <c r="F408" s="9" t="s">
        <v>882</v>
      </c>
      <c r="G408" s="9">
        <v>2011</v>
      </c>
      <c r="H408" s="9" t="s">
        <v>1013</v>
      </c>
      <c r="I408" s="9" t="s">
        <v>1554</v>
      </c>
      <c r="J408" s="9" t="s">
        <v>1555</v>
      </c>
      <c r="K408" s="9" t="s">
        <v>1555</v>
      </c>
      <c r="Q408" s="9">
        <v>1</v>
      </c>
      <c r="AP408" s="9" t="s">
        <v>159</v>
      </c>
      <c r="AQ408" s="9">
        <v>15.3</v>
      </c>
      <c r="AR408" s="9">
        <v>7</v>
      </c>
      <c r="AS408" s="9">
        <v>29</v>
      </c>
      <c r="BA408" s="9" t="s">
        <v>84</v>
      </c>
      <c r="BB408" s="9" t="s">
        <v>82</v>
      </c>
      <c r="BC408" s="9" t="s">
        <v>159</v>
      </c>
      <c r="BD408" s="9">
        <v>15.3</v>
      </c>
      <c r="BE408" s="9">
        <v>7</v>
      </c>
      <c r="BF408" s="9">
        <v>29</v>
      </c>
      <c r="BG408" s="35" t="s">
        <v>84</v>
      </c>
      <c r="BH408" s="35" t="s">
        <v>82</v>
      </c>
      <c r="BI408" s="36">
        <v>15.3</v>
      </c>
      <c r="BJ408" s="36">
        <v>7</v>
      </c>
      <c r="BK408" s="36">
        <v>29</v>
      </c>
      <c r="BM408" s="9">
        <v>8.3000000000000007</v>
      </c>
      <c r="BN408" s="9">
        <v>13.7</v>
      </c>
      <c r="BO408" s="9">
        <v>2.7278528283983898</v>
      </c>
      <c r="BP408" s="9">
        <v>1.9459101490553132</v>
      </c>
      <c r="BQ408" s="9">
        <v>3.3672958299864741</v>
      </c>
    </row>
    <row r="409" spans="1:69" s="9" customFormat="1" ht="21" customHeight="1" x14ac:dyDescent="0.35">
      <c r="A409" s="9">
        <v>11</v>
      </c>
      <c r="B409" s="9">
        <v>22</v>
      </c>
      <c r="C409" s="9" t="s">
        <v>201</v>
      </c>
      <c r="D409" s="9" t="s">
        <v>1664</v>
      </c>
      <c r="E409" s="9" t="s">
        <v>202</v>
      </c>
      <c r="F409" s="9" t="s">
        <v>882</v>
      </c>
      <c r="G409" s="9">
        <v>2011</v>
      </c>
      <c r="H409" s="9" t="s">
        <v>1013</v>
      </c>
      <c r="I409" s="9" t="s">
        <v>1556</v>
      </c>
      <c r="J409" s="9" t="s">
        <v>1555</v>
      </c>
      <c r="K409" s="9" t="s">
        <v>1555</v>
      </c>
      <c r="Q409" s="9">
        <v>1</v>
      </c>
      <c r="AP409" s="9" t="s">
        <v>159</v>
      </c>
      <c r="AQ409" s="9">
        <v>13.2</v>
      </c>
      <c r="AR409" s="9">
        <v>9.5</v>
      </c>
      <c r="AS409" s="9">
        <v>17.899999999999999</v>
      </c>
      <c r="BA409" s="9" t="s">
        <v>84</v>
      </c>
      <c r="BB409" s="9" t="s">
        <v>82</v>
      </c>
      <c r="BC409" s="9" t="s">
        <v>159</v>
      </c>
      <c r="BD409" s="9">
        <v>13.2</v>
      </c>
      <c r="BE409" s="9">
        <v>9.5</v>
      </c>
      <c r="BF409" s="9">
        <v>17.899999999999999</v>
      </c>
      <c r="BG409" s="35" t="s">
        <v>84</v>
      </c>
      <c r="BH409" s="35" t="s">
        <v>82</v>
      </c>
      <c r="BI409" s="36">
        <v>13.2</v>
      </c>
      <c r="BJ409" s="36">
        <v>9.5</v>
      </c>
      <c r="BK409" s="36">
        <v>17.899999999999999</v>
      </c>
      <c r="BM409" s="9">
        <v>3.6999999999999993</v>
      </c>
      <c r="BN409" s="9">
        <v>4.6999999999999993</v>
      </c>
      <c r="BO409" s="9">
        <v>2.5802168295923251</v>
      </c>
      <c r="BP409" s="9">
        <v>2.2512917986064953</v>
      </c>
      <c r="BQ409" s="9">
        <v>2.884800712846709</v>
      </c>
    </row>
    <row r="410" spans="1:69" s="9" customFormat="1" ht="21" customHeight="1" x14ac:dyDescent="0.35">
      <c r="A410" s="9">
        <v>40</v>
      </c>
      <c r="B410" s="9">
        <v>29</v>
      </c>
      <c r="C410" s="9" t="s">
        <v>914</v>
      </c>
      <c r="D410" s="9" t="s">
        <v>1665</v>
      </c>
      <c r="E410" s="9" t="s">
        <v>389</v>
      </c>
      <c r="F410" s="9" t="s">
        <v>882</v>
      </c>
      <c r="G410" s="9">
        <v>2009</v>
      </c>
      <c r="H410" s="9" t="s">
        <v>1027</v>
      </c>
      <c r="I410" s="9" t="s">
        <v>1557</v>
      </c>
      <c r="J410" s="9" t="s">
        <v>1555</v>
      </c>
      <c r="K410" s="9" t="s">
        <v>1555</v>
      </c>
      <c r="T410" s="9">
        <v>1</v>
      </c>
      <c r="AW410" s="9" t="s">
        <v>159</v>
      </c>
      <c r="AX410" s="9">
        <v>3.78</v>
      </c>
      <c r="AY410" s="9">
        <v>2.67</v>
      </c>
      <c r="AZ410" s="9">
        <v>5.35</v>
      </c>
      <c r="BA410" s="9" t="s">
        <v>158</v>
      </c>
      <c r="BB410" s="9" t="s">
        <v>82</v>
      </c>
      <c r="BC410" s="9" t="s">
        <v>159</v>
      </c>
      <c r="BD410" s="9">
        <v>3.78</v>
      </c>
      <c r="BE410" s="9">
        <v>2.67</v>
      </c>
      <c r="BF410" s="9">
        <v>5.35</v>
      </c>
      <c r="BG410" s="35" t="s">
        <v>158</v>
      </c>
      <c r="BH410" s="35"/>
      <c r="BI410" s="36">
        <v>3.78</v>
      </c>
      <c r="BJ410" s="36">
        <v>2.67</v>
      </c>
      <c r="BK410" s="36">
        <v>5.35</v>
      </c>
      <c r="BL410" s="9">
        <v>5.35</v>
      </c>
      <c r="BM410" s="9">
        <v>1.1099999999999999</v>
      </c>
      <c r="BN410" s="9">
        <v>1.5699999999999998</v>
      </c>
      <c r="BO410" s="9">
        <v>1.3297240096314962</v>
      </c>
      <c r="BP410" s="9">
        <v>0.98207847241215818</v>
      </c>
      <c r="BQ410" s="9">
        <v>1.6770965609079151</v>
      </c>
    </row>
    <row r="411" spans="1:69" s="9" customFormat="1" ht="21" customHeight="1" x14ac:dyDescent="0.35">
      <c r="A411" s="9">
        <v>40</v>
      </c>
      <c r="B411" s="9">
        <v>30</v>
      </c>
      <c r="C411" s="9" t="s">
        <v>914</v>
      </c>
      <c r="D411" s="9" t="s">
        <v>1665</v>
      </c>
      <c r="E411" s="9" t="s">
        <v>389</v>
      </c>
      <c r="F411" s="9" t="s">
        <v>882</v>
      </c>
      <c r="G411" s="9">
        <v>2009</v>
      </c>
      <c r="H411" s="9" t="s">
        <v>1027</v>
      </c>
      <c r="I411" s="9" t="s">
        <v>1558</v>
      </c>
      <c r="J411" s="9" t="s">
        <v>1555</v>
      </c>
      <c r="K411" s="9" t="s">
        <v>1555</v>
      </c>
      <c r="T411" s="9">
        <v>1</v>
      </c>
      <c r="AW411" s="9" t="s">
        <v>159</v>
      </c>
      <c r="AX411" s="9">
        <v>4.82</v>
      </c>
      <c r="AY411" s="9">
        <v>3.93</v>
      </c>
      <c r="AZ411" s="9">
        <v>5.92</v>
      </c>
      <c r="BA411" s="9" t="s">
        <v>158</v>
      </c>
      <c r="BB411" s="9" t="s">
        <v>82</v>
      </c>
      <c r="BC411" s="9" t="s">
        <v>159</v>
      </c>
      <c r="BD411" s="9">
        <v>4.82</v>
      </c>
      <c r="BE411" s="9">
        <v>3.93</v>
      </c>
      <c r="BF411" s="9">
        <v>5.92</v>
      </c>
      <c r="BG411" s="35" t="s">
        <v>158</v>
      </c>
      <c r="BH411" s="35"/>
      <c r="BI411" s="36">
        <v>4.82</v>
      </c>
      <c r="BJ411" s="36">
        <v>3.93</v>
      </c>
      <c r="BK411" s="36">
        <v>5.92</v>
      </c>
      <c r="BM411" s="9">
        <v>0.89000000000000012</v>
      </c>
      <c r="BN411" s="9">
        <v>1.0999999999999996</v>
      </c>
      <c r="BO411" s="9">
        <v>1.572773928062509</v>
      </c>
      <c r="BP411" s="9">
        <v>1.3686394258811698</v>
      </c>
      <c r="BQ411" s="9">
        <v>1.7783364488959144</v>
      </c>
    </row>
    <row r="412" spans="1:69" s="9" customFormat="1" ht="21" customHeight="1" x14ac:dyDescent="0.35">
      <c r="A412" s="9">
        <v>43</v>
      </c>
      <c r="B412" s="9">
        <v>9</v>
      </c>
      <c r="C412" s="9" t="s">
        <v>397</v>
      </c>
      <c r="D412" s="9" t="s">
        <v>1660</v>
      </c>
      <c r="E412" s="9" t="s">
        <v>398</v>
      </c>
      <c r="F412" s="9" t="s">
        <v>882</v>
      </c>
      <c r="G412" s="9">
        <v>2015</v>
      </c>
      <c r="H412" s="9" t="s">
        <v>936</v>
      </c>
      <c r="I412" s="9" t="s">
        <v>1559</v>
      </c>
      <c r="J412" s="9" t="s">
        <v>1555</v>
      </c>
      <c r="K412" s="9" t="s">
        <v>1555</v>
      </c>
      <c r="N412" s="9">
        <v>1</v>
      </c>
      <c r="AF412" s="9">
        <v>0.88</v>
      </c>
      <c r="AG412" s="9">
        <v>0.39</v>
      </c>
      <c r="AH412" s="9">
        <v>2</v>
      </c>
      <c r="BA412" s="9" t="s">
        <v>188</v>
      </c>
      <c r="BB412" s="9" t="s">
        <v>82</v>
      </c>
      <c r="BD412" s="9">
        <v>0.88</v>
      </c>
      <c r="BE412" s="9">
        <v>0.39</v>
      </c>
      <c r="BF412" s="9">
        <v>2</v>
      </c>
      <c r="BG412" s="35" t="s">
        <v>158</v>
      </c>
      <c r="BH412" s="35"/>
      <c r="BI412" s="36">
        <v>0.88</v>
      </c>
      <c r="BJ412" s="36">
        <v>0.39</v>
      </c>
      <c r="BK412" s="36">
        <v>2</v>
      </c>
      <c r="BM412" s="9">
        <v>0.49</v>
      </c>
      <c r="BN412" s="9">
        <v>1.1200000000000001</v>
      </c>
      <c r="BO412" s="9">
        <v>-0.12783337150988489</v>
      </c>
      <c r="BP412" s="9">
        <v>-0.94160853985844495</v>
      </c>
      <c r="BQ412" s="9">
        <v>0.69314718055994529</v>
      </c>
    </row>
    <row r="413" spans="1:69" s="9" customFormat="1" ht="21" customHeight="1" x14ac:dyDescent="0.35">
      <c r="A413" s="9">
        <v>43</v>
      </c>
      <c r="B413" s="9">
        <v>10</v>
      </c>
      <c r="C413" s="9" t="s">
        <v>397</v>
      </c>
      <c r="D413" s="9" t="s">
        <v>1660</v>
      </c>
      <c r="E413" s="9" t="s">
        <v>398</v>
      </c>
      <c r="F413" s="9" t="s">
        <v>882</v>
      </c>
      <c r="G413" s="9">
        <v>2015</v>
      </c>
      <c r="H413" s="9" t="s">
        <v>936</v>
      </c>
      <c r="I413" s="9" t="s">
        <v>1560</v>
      </c>
      <c r="J413" s="9" t="s">
        <v>1555</v>
      </c>
      <c r="K413" s="9" t="s">
        <v>1555</v>
      </c>
      <c r="N413" s="9">
        <v>1</v>
      </c>
      <c r="AF413" s="9">
        <v>1.18</v>
      </c>
      <c r="AG413" s="9">
        <v>0.56000000000000005</v>
      </c>
      <c r="AH413" s="9">
        <v>2.4700000000000002</v>
      </c>
      <c r="BA413" s="9" t="s">
        <v>188</v>
      </c>
      <c r="BB413" s="9" t="s">
        <v>82</v>
      </c>
      <c r="BD413" s="9">
        <v>1.18</v>
      </c>
      <c r="BE413" s="9">
        <v>0.56000000000000005</v>
      </c>
      <c r="BF413" s="9">
        <v>2.4700000000000002</v>
      </c>
      <c r="BG413" s="35" t="s">
        <v>158</v>
      </c>
      <c r="BH413" s="35"/>
      <c r="BI413" s="36">
        <v>1.18</v>
      </c>
      <c r="BJ413" s="36">
        <v>0.56000000000000005</v>
      </c>
      <c r="BK413" s="36">
        <v>2.4700000000000002</v>
      </c>
      <c r="BM413" s="9">
        <v>0.61999999999999988</v>
      </c>
      <c r="BN413" s="9">
        <v>1.2900000000000003</v>
      </c>
      <c r="BO413" s="9">
        <v>0.16551443847757333</v>
      </c>
      <c r="BP413" s="9">
        <v>-0.57981849525294205</v>
      </c>
      <c r="BQ413" s="9">
        <v>0.90421815063988586</v>
      </c>
    </row>
    <row r="414" spans="1:69" s="9" customFormat="1" ht="21" customHeight="1" x14ac:dyDescent="0.35">
      <c r="A414" s="9">
        <v>84</v>
      </c>
      <c r="B414" s="9">
        <v>7</v>
      </c>
      <c r="C414" s="9" t="s">
        <v>749</v>
      </c>
      <c r="D414" s="9" t="s">
        <v>1662</v>
      </c>
      <c r="E414" s="9" t="s">
        <v>750</v>
      </c>
      <c r="F414" s="9" t="s">
        <v>882</v>
      </c>
      <c r="G414" s="9">
        <v>2009</v>
      </c>
      <c r="H414" s="9" t="s">
        <v>965</v>
      </c>
      <c r="I414" s="9" t="s">
        <v>1561</v>
      </c>
      <c r="J414" s="9" t="s">
        <v>1555</v>
      </c>
      <c r="K414" s="9" t="s">
        <v>1555</v>
      </c>
      <c r="P414" s="9">
        <v>1</v>
      </c>
      <c r="AM414" s="9" t="e">
        <v>#REF!</v>
      </c>
      <c r="AN414" s="9" t="e">
        <v>#REF!</v>
      </c>
      <c r="AO414" s="9" t="e">
        <v>#REF!</v>
      </c>
      <c r="BA414" s="9" t="s">
        <v>134</v>
      </c>
      <c r="BB414" s="9" t="s">
        <v>135</v>
      </c>
      <c r="BD414" s="9">
        <v>5.8580643225729032</v>
      </c>
      <c r="BE414" s="9">
        <v>3.8162912654241778</v>
      </c>
      <c r="BF414" s="9">
        <v>7.2909374396413806</v>
      </c>
      <c r="BG414" s="35" t="s">
        <v>134</v>
      </c>
      <c r="BH414" s="35" t="s">
        <v>135</v>
      </c>
      <c r="BI414" s="36">
        <v>5.8580643225729032</v>
      </c>
      <c r="BJ414" s="36">
        <v>3.8162912654241778</v>
      </c>
      <c r="BK414" s="36">
        <v>7.2909374396413806</v>
      </c>
      <c r="BM414" s="9">
        <v>2.0417730571487254</v>
      </c>
      <c r="BN414" s="9">
        <v>1.4328731170684774</v>
      </c>
      <c r="BO414" s="9">
        <v>1.767819228641077</v>
      </c>
      <c r="BP414" s="9">
        <v>1.3392790780904884</v>
      </c>
      <c r="BQ414" s="9">
        <v>1.9866321302966536</v>
      </c>
    </row>
    <row r="415" spans="1:69" s="9" customFormat="1" ht="21" customHeight="1" x14ac:dyDescent="0.35">
      <c r="A415" s="9">
        <v>87</v>
      </c>
      <c r="B415" s="9">
        <v>11</v>
      </c>
      <c r="C415" s="9" t="s">
        <v>1048</v>
      </c>
      <c r="D415" s="9" t="s">
        <v>1668</v>
      </c>
      <c r="E415" s="9" t="s">
        <v>1049</v>
      </c>
      <c r="F415" s="9" t="s">
        <v>882</v>
      </c>
      <c r="G415" s="9">
        <v>2018</v>
      </c>
      <c r="H415" s="9" t="s">
        <v>1062</v>
      </c>
      <c r="I415" s="9" t="s">
        <v>1562</v>
      </c>
      <c r="J415" s="9" t="s">
        <v>1555</v>
      </c>
      <c r="K415" s="9" t="s">
        <v>1555</v>
      </c>
      <c r="T415" s="9">
        <v>1</v>
      </c>
      <c r="AW415" s="9" t="s">
        <v>178</v>
      </c>
      <c r="AX415" s="9">
        <v>7.7</v>
      </c>
      <c r="AY415" s="9">
        <v>4</v>
      </c>
      <c r="AZ415" s="9">
        <v>13.5</v>
      </c>
      <c r="BA415" s="9" t="s">
        <v>158</v>
      </c>
      <c r="BB415" s="9" t="s">
        <v>82</v>
      </c>
      <c r="BC415" s="9" t="s">
        <v>178</v>
      </c>
      <c r="BD415" s="9">
        <v>7.7</v>
      </c>
      <c r="BE415" s="9">
        <v>4</v>
      </c>
      <c r="BF415" s="9">
        <v>13.5</v>
      </c>
      <c r="BG415" s="35" t="s">
        <v>158</v>
      </c>
      <c r="BH415" s="35"/>
      <c r="BI415" s="36">
        <v>7.7</v>
      </c>
      <c r="BJ415" s="36">
        <v>4</v>
      </c>
      <c r="BK415" s="36">
        <v>13.5</v>
      </c>
      <c r="BM415" s="9">
        <v>3.7</v>
      </c>
      <c r="BN415" s="9">
        <v>5.8</v>
      </c>
      <c r="BO415" s="9">
        <v>2.0412203288596382</v>
      </c>
      <c r="BP415" s="9">
        <v>1.3862943611198906</v>
      </c>
      <c r="BQ415" s="9">
        <v>2.6026896854443837</v>
      </c>
    </row>
    <row r="416" spans="1:69" s="9" customFormat="1" ht="21" customHeight="1" x14ac:dyDescent="0.35">
      <c r="A416" s="9">
        <v>92</v>
      </c>
      <c r="B416" s="9">
        <v>3</v>
      </c>
      <c r="C416" s="9" t="s">
        <v>320</v>
      </c>
      <c r="D416" s="9" t="s">
        <v>1663</v>
      </c>
      <c r="E416" s="9" t="s">
        <v>321</v>
      </c>
      <c r="F416" s="9" t="s">
        <v>882</v>
      </c>
      <c r="G416" s="9">
        <v>2009</v>
      </c>
      <c r="H416" s="9" t="s">
        <v>978</v>
      </c>
      <c r="I416" s="9" t="s">
        <v>1563</v>
      </c>
      <c r="J416" s="9" t="s">
        <v>1555</v>
      </c>
      <c r="K416" s="9" t="s">
        <v>1555</v>
      </c>
      <c r="O416" s="9">
        <v>1</v>
      </c>
      <c r="AI416" s="9" t="s">
        <v>178</v>
      </c>
      <c r="AJ416" s="9">
        <v>2.2000000000000002</v>
      </c>
      <c r="AK416" s="9">
        <v>1.3</v>
      </c>
      <c r="AL416" s="9">
        <v>3.9</v>
      </c>
      <c r="BA416" s="9" t="s">
        <v>81</v>
      </c>
      <c r="BB416" s="9" t="s">
        <v>82</v>
      </c>
      <c r="BC416" s="9" t="s">
        <v>178</v>
      </c>
      <c r="BD416" s="9">
        <v>2.2000000000000002</v>
      </c>
      <c r="BE416" s="9">
        <v>1.3</v>
      </c>
      <c r="BF416" s="9">
        <v>3.9</v>
      </c>
      <c r="BG416" s="35" t="s">
        <v>84</v>
      </c>
      <c r="BH416" s="35" t="s">
        <v>1564</v>
      </c>
      <c r="BI416" s="36">
        <v>1.7205474267022658</v>
      </c>
      <c r="BJ416" s="36">
        <v>1.1992701292249968</v>
      </c>
      <c r="BK416" s="36">
        <v>2.5188556063120568</v>
      </c>
      <c r="BM416" s="9">
        <v>0.52127729747726903</v>
      </c>
      <c r="BN416" s="9">
        <v>0.79830817960979106</v>
      </c>
      <c r="BO416" s="9">
        <v>0.54264251152630982</v>
      </c>
      <c r="BP416" s="9">
        <v>0.18171314610386421</v>
      </c>
      <c r="BQ416" s="9">
        <v>0.9238046738982395</v>
      </c>
    </row>
    <row r="417" spans="1:69" s="9" customFormat="1" ht="21" customHeight="1" x14ac:dyDescent="0.35">
      <c r="A417" s="9">
        <v>92</v>
      </c>
      <c r="B417" s="9">
        <v>4</v>
      </c>
      <c r="C417" s="9" t="s">
        <v>320</v>
      </c>
      <c r="D417" s="9" t="s">
        <v>1663</v>
      </c>
      <c r="E417" s="9" t="s">
        <v>321</v>
      </c>
      <c r="F417" s="9" t="s">
        <v>882</v>
      </c>
      <c r="G417" s="9">
        <v>2009</v>
      </c>
      <c r="H417" s="9" t="s">
        <v>978</v>
      </c>
      <c r="I417" s="9" t="s">
        <v>1561</v>
      </c>
      <c r="J417" s="9" t="s">
        <v>1555</v>
      </c>
      <c r="K417" s="9" t="s">
        <v>1555</v>
      </c>
      <c r="O417" s="9">
        <v>1</v>
      </c>
      <c r="AI417" s="9" t="s">
        <v>178</v>
      </c>
      <c r="AJ417" s="9">
        <v>1.6</v>
      </c>
      <c r="AK417" s="9">
        <v>1</v>
      </c>
      <c r="AL417" s="9">
        <v>2.6</v>
      </c>
      <c r="BA417" s="9" t="s">
        <v>81</v>
      </c>
      <c r="BB417" s="9" t="s">
        <v>82</v>
      </c>
      <c r="BC417" s="9" t="s">
        <v>178</v>
      </c>
      <c r="BD417" s="9">
        <v>1.6</v>
      </c>
      <c r="BE417" s="9">
        <v>1</v>
      </c>
      <c r="BF417" s="9">
        <v>2.6</v>
      </c>
      <c r="BG417" s="35" t="s">
        <v>84</v>
      </c>
      <c r="BH417" s="35" t="s">
        <v>1565</v>
      </c>
      <c r="BI417" s="36">
        <v>1.3839700082583661</v>
      </c>
      <c r="BJ417" s="36">
        <v>1</v>
      </c>
      <c r="BK417" s="36">
        <v>1.9259977523298595</v>
      </c>
      <c r="BM417" s="9">
        <v>0.38397000825836614</v>
      </c>
      <c r="BN417" s="9">
        <v>0.54202774407149334</v>
      </c>
      <c r="BO417" s="9">
        <v>0.32495618662712228</v>
      </c>
      <c r="BP417" s="9">
        <v>0</v>
      </c>
      <c r="BQ417" s="9">
        <v>0.65544414636064197</v>
      </c>
    </row>
    <row r="418" spans="1:69" s="9" customFormat="1" ht="21" customHeight="1" x14ac:dyDescent="0.35">
      <c r="A418" s="9">
        <v>100</v>
      </c>
      <c r="B418" s="9">
        <v>9</v>
      </c>
      <c r="C418" s="9" t="s">
        <v>112</v>
      </c>
      <c r="D418" s="9" t="s">
        <v>1689</v>
      </c>
      <c r="E418" s="9" t="s">
        <v>114</v>
      </c>
      <c r="F418" s="9" t="s">
        <v>882</v>
      </c>
      <c r="G418" s="9">
        <v>2016</v>
      </c>
      <c r="H418" s="9" t="s">
        <v>1069</v>
      </c>
      <c r="I418" s="9" t="s">
        <v>1566</v>
      </c>
      <c r="J418" s="9" t="s">
        <v>1555</v>
      </c>
      <c r="K418" s="9" t="s">
        <v>1555</v>
      </c>
      <c r="P418" s="9">
        <v>1</v>
      </c>
      <c r="AM418" s="9" t="e">
        <v>#REF!</v>
      </c>
      <c r="AN418" s="9" t="e">
        <v>#REF!</v>
      </c>
      <c r="AO418" s="9" t="e">
        <v>#REF!</v>
      </c>
      <c r="BA418" s="9" t="s">
        <v>134</v>
      </c>
      <c r="BB418" s="9" t="s">
        <v>135</v>
      </c>
      <c r="BD418" s="9">
        <v>4.741727941176471</v>
      </c>
      <c r="BE418" s="9">
        <v>0.26505712635894396</v>
      </c>
      <c r="BF418" s="9">
        <v>67.43238626424818</v>
      </c>
      <c r="BG418" s="35" t="s">
        <v>134</v>
      </c>
      <c r="BH418" s="35" t="s">
        <v>135</v>
      </c>
      <c r="BI418" s="36">
        <v>4.741727941176471</v>
      </c>
      <c r="BJ418" s="36">
        <v>0.26505712635894396</v>
      </c>
      <c r="BK418" s="36">
        <v>67.43238626424818</v>
      </c>
      <c r="BM418" s="9">
        <v>4.4766708148175267</v>
      </c>
      <c r="BN418" s="9">
        <v>62.690658323071709</v>
      </c>
      <c r="BO418" s="9">
        <v>1.556401613828762</v>
      </c>
      <c r="BP418" s="9">
        <v>-1.3278099050622136</v>
      </c>
      <c r="BQ418" s="9">
        <v>4.2111254108827163</v>
      </c>
    </row>
    <row r="419" spans="1:69" s="9" customFormat="1" ht="21" customHeight="1" x14ac:dyDescent="0.35">
      <c r="A419" s="20">
        <v>66</v>
      </c>
      <c r="B419" s="20">
        <v>3</v>
      </c>
      <c r="C419" s="20" t="s">
        <v>170</v>
      </c>
      <c r="D419" s="20" t="str">
        <f t="shared" ref="D419:D447" si="62">CONCATENATE(C419," ","(",G419,")")</f>
        <v>Nordentoft et al (2003)</v>
      </c>
      <c r="E419" s="20" t="s">
        <v>172</v>
      </c>
      <c r="F419" s="20" t="s">
        <v>882</v>
      </c>
      <c r="G419" s="20">
        <v>2003</v>
      </c>
      <c r="H419" s="20" t="s">
        <v>1382</v>
      </c>
      <c r="I419" s="20" t="s">
        <v>1571</v>
      </c>
      <c r="J419" s="20"/>
      <c r="K419" s="20" t="s">
        <v>1572</v>
      </c>
      <c r="L419" s="20"/>
      <c r="M419" s="20"/>
      <c r="N419" s="20"/>
      <c r="O419" s="20"/>
      <c r="P419" s="20"/>
      <c r="Q419" s="20"/>
      <c r="R419" s="20"/>
      <c r="S419" s="20"/>
      <c r="T419" s="20">
        <v>1</v>
      </c>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t="s">
        <v>178</v>
      </c>
      <c r="AX419" s="20">
        <v>2.6</v>
      </c>
      <c r="AY419" s="20">
        <v>2.2999999999999998</v>
      </c>
      <c r="AZ419" s="20">
        <v>2.9</v>
      </c>
      <c r="BA419" s="20" t="s">
        <v>158</v>
      </c>
      <c r="BB419" s="20" t="s">
        <v>82</v>
      </c>
      <c r="BC419" s="20" t="s">
        <v>178</v>
      </c>
      <c r="BD419" s="20">
        <v>2.6</v>
      </c>
      <c r="BE419" s="20">
        <v>2.2999999999999998</v>
      </c>
      <c r="BF419" s="20">
        <v>2.9</v>
      </c>
      <c r="BG419" s="21" t="s">
        <v>158</v>
      </c>
      <c r="BH419" s="21"/>
      <c r="BI419" s="22">
        <v>2.6</v>
      </c>
      <c r="BJ419" s="22">
        <v>2.2999999999999998</v>
      </c>
      <c r="BK419" s="22">
        <v>2.9</v>
      </c>
      <c r="BL419" s="20"/>
      <c r="BM419" s="23">
        <f t="shared" ref="BM419:BM447" si="63">BI419-BJ419</f>
        <v>0.30000000000000027</v>
      </c>
      <c r="BN419" s="20">
        <f t="shared" ref="BN419:BN447" si="64">BK419-BI419</f>
        <v>0.29999999999999982</v>
      </c>
      <c r="BO419" s="20">
        <f t="shared" ref="BO419:BO447" si="65">LN(BI419)</f>
        <v>0.95551144502743635</v>
      </c>
      <c r="BP419" s="20">
        <f t="shared" ref="BP419:BP447" si="66">LN(BJ419)</f>
        <v>0.83290912293510388</v>
      </c>
      <c r="BQ419" s="20">
        <f t="shared" ref="BQ419:BQ447" si="67">LN(BK419)</f>
        <v>1.0647107369924282</v>
      </c>
    </row>
    <row r="420" spans="1:69" s="9" customFormat="1" ht="21" customHeight="1" x14ac:dyDescent="0.35">
      <c r="A420" s="20">
        <v>7</v>
      </c>
      <c r="B420" s="20">
        <v>25</v>
      </c>
      <c r="C420" s="20" t="s">
        <v>522</v>
      </c>
      <c r="D420" s="20" t="str">
        <f t="shared" si="62"/>
        <v>Baggett et al (2013)</v>
      </c>
      <c r="E420" s="20" t="s">
        <v>523</v>
      </c>
      <c r="F420" s="20" t="s">
        <v>882</v>
      </c>
      <c r="G420" s="20">
        <v>2013</v>
      </c>
      <c r="H420" s="20" t="s">
        <v>895</v>
      </c>
      <c r="I420" s="20" t="s">
        <v>1573</v>
      </c>
      <c r="J420" s="20"/>
      <c r="K420" s="20" t="s">
        <v>1574</v>
      </c>
      <c r="L420" s="20"/>
      <c r="M420" s="20"/>
      <c r="N420" s="20"/>
      <c r="O420" s="20"/>
      <c r="P420" s="20"/>
      <c r="Q420" s="20"/>
      <c r="R420" s="20"/>
      <c r="S420" s="20"/>
      <c r="T420" s="20">
        <v>1</v>
      </c>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t="s">
        <v>528</v>
      </c>
      <c r="AX420" s="20">
        <v>1.9</v>
      </c>
      <c r="AY420" s="20">
        <v>1.1000000000000001</v>
      </c>
      <c r="AZ420" s="20">
        <v>3.1</v>
      </c>
      <c r="BA420" s="20" t="s">
        <v>158</v>
      </c>
      <c r="BB420" s="20" t="s">
        <v>82</v>
      </c>
      <c r="BC420" s="20" t="s">
        <v>528</v>
      </c>
      <c r="BD420" s="20">
        <v>1.9</v>
      </c>
      <c r="BE420" s="20">
        <v>1.1000000000000001</v>
      </c>
      <c r="BF420" s="20">
        <v>3.1</v>
      </c>
      <c r="BG420" s="21" t="s">
        <v>158</v>
      </c>
      <c r="BH420" s="21"/>
      <c r="BI420" s="22">
        <v>1.9</v>
      </c>
      <c r="BJ420" s="22">
        <v>1.1000000000000001</v>
      </c>
      <c r="BK420" s="22">
        <v>3.1</v>
      </c>
      <c r="BL420" s="20"/>
      <c r="BM420" s="23">
        <f t="shared" si="63"/>
        <v>0.79999999999999982</v>
      </c>
      <c r="BN420" s="20">
        <f t="shared" si="64"/>
        <v>1.2000000000000002</v>
      </c>
      <c r="BO420" s="20">
        <f t="shared" si="65"/>
        <v>0.64185388617239469</v>
      </c>
      <c r="BP420" s="20">
        <f t="shared" si="66"/>
        <v>9.5310179804324935E-2</v>
      </c>
      <c r="BQ420" s="20">
        <f t="shared" si="67"/>
        <v>1.1314021114911006</v>
      </c>
    </row>
    <row r="421" spans="1:69" s="9" customFormat="1" ht="21" customHeight="1" x14ac:dyDescent="0.35">
      <c r="A421" s="20">
        <v>7</v>
      </c>
      <c r="B421" s="20">
        <v>26</v>
      </c>
      <c r="C421" s="20" t="s">
        <v>522</v>
      </c>
      <c r="D421" s="20" t="str">
        <f t="shared" si="62"/>
        <v>Baggett et al (2013)</v>
      </c>
      <c r="E421" s="20" t="s">
        <v>523</v>
      </c>
      <c r="F421" s="20" t="s">
        <v>882</v>
      </c>
      <c r="G421" s="20">
        <v>2013</v>
      </c>
      <c r="H421" s="20" t="s">
        <v>895</v>
      </c>
      <c r="I421" s="20" t="s">
        <v>1575</v>
      </c>
      <c r="J421" s="20"/>
      <c r="K421" s="20" t="s">
        <v>1574</v>
      </c>
      <c r="L421" s="20"/>
      <c r="M421" s="20"/>
      <c r="N421" s="20"/>
      <c r="O421" s="20"/>
      <c r="P421" s="20"/>
      <c r="Q421" s="20"/>
      <c r="R421" s="20"/>
      <c r="S421" s="20"/>
      <c r="T421" s="20">
        <v>1</v>
      </c>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t="s">
        <v>528</v>
      </c>
      <c r="AX421" s="20">
        <v>1.3</v>
      </c>
      <c r="AY421" s="20">
        <v>0.5</v>
      </c>
      <c r="AZ421" s="20">
        <v>3</v>
      </c>
      <c r="BA421" s="20" t="s">
        <v>158</v>
      </c>
      <c r="BB421" s="20" t="s">
        <v>82</v>
      </c>
      <c r="BC421" s="20" t="s">
        <v>528</v>
      </c>
      <c r="BD421" s="20">
        <v>1.3</v>
      </c>
      <c r="BE421" s="20">
        <v>0.5</v>
      </c>
      <c r="BF421" s="20">
        <v>3</v>
      </c>
      <c r="BG421" s="21" t="s">
        <v>158</v>
      </c>
      <c r="BH421" s="21"/>
      <c r="BI421" s="22">
        <v>1.3</v>
      </c>
      <c r="BJ421" s="22">
        <v>0.5</v>
      </c>
      <c r="BK421" s="22">
        <v>3</v>
      </c>
      <c r="BL421" s="20"/>
      <c r="BM421" s="23">
        <f t="shared" si="63"/>
        <v>0.8</v>
      </c>
      <c r="BN421" s="20">
        <f t="shared" si="64"/>
        <v>1.7</v>
      </c>
      <c r="BO421" s="20">
        <f t="shared" si="65"/>
        <v>0.26236426446749106</v>
      </c>
      <c r="BP421" s="20">
        <f t="shared" si="66"/>
        <v>-0.69314718055994529</v>
      </c>
      <c r="BQ421" s="20">
        <f t="shared" si="67"/>
        <v>1.0986122886681098</v>
      </c>
    </row>
    <row r="422" spans="1:69" s="9" customFormat="1" ht="21" customHeight="1" x14ac:dyDescent="0.35">
      <c r="A422" s="20">
        <v>7</v>
      </c>
      <c r="B422" s="20">
        <v>27</v>
      </c>
      <c r="C422" s="20" t="s">
        <v>522</v>
      </c>
      <c r="D422" s="20" t="str">
        <f t="shared" si="62"/>
        <v>Baggett et al (2013)</v>
      </c>
      <c r="E422" s="20" t="s">
        <v>523</v>
      </c>
      <c r="F422" s="20" t="s">
        <v>882</v>
      </c>
      <c r="G422" s="20">
        <v>2013</v>
      </c>
      <c r="H422" s="20" t="s">
        <v>895</v>
      </c>
      <c r="I422" s="20" t="s">
        <v>1576</v>
      </c>
      <c r="J422" s="20"/>
      <c r="K422" s="20" t="s">
        <v>1574</v>
      </c>
      <c r="L422" s="20"/>
      <c r="M422" s="20"/>
      <c r="N422" s="20"/>
      <c r="O422" s="20"/>
      <c r="P422" s="20"/>
      <c r="Q422" s="20"/>
      <c r="R422" s="20"/>
      <c r="S422" s="20"/>
      <c r="T422" s="20">
        <v>1</v>
      </c>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t="s">
        <v>528</v>
      </c>
      <c r="AX422" s="20">
        <v>2.2000000000000002</v>
      </c>
      <c r="AY422" s="20">
        <v>1.8</v>
      </c>
      <c r="AZ422" s="20">
        <v>2.8</v>
      </c>
      <c r="BA422" s="20" t="s">
        <v>158</v>
      </c>
      <c r="BB422" s="20" t="s">
        <v>82</v>
      </c>
      <c r="BC422" s="20" t="s">
        <v>528</v>
      </c>
      <c r="BD422" s="20">
        <v>2.2000000000000002</v>
      </c>
      <c r="BE422" s="20">
        <v>1.8</v>
      </c>
      <c r="BF422" s="20">
        <v>2.8</v>
      </c>
      <c r="BG422" s="21" t="s">
        <v>158</v>
      </c>
      <c r="BH422" s="21"/>
      <c r="BI422" s="22">
        <v>2.2000000000000002</v>
      </c>
      <c r="BJ422" s="22">
        <v>1.8</v>
      </c>
      <c r="BK422" s="22">
        <v>2.8</v>
      </c>
      <c r="BL422" s="20"/>
      <c r="BM422" s="23">
        <f t="shared" si="63"/>
        <v>0.40000000000000013</v>
      </c>
      <c r="BN422" s="20">
        <f t="shared" si="64"/>
        <v>0.59999999999999964</v>
      </c>
      <c r="BO422" s="20">
        <f t="shared" si="65"/>
        <v>0.78845736036427028</v>
      </c>
      <c r="BP422" s="20">
        <f t="shared" si="66"/>
        <v>0.58778666490211906</v>
      </c>
      <c r="BQ422" s="20">
        <f t="shared" si="67"/>
        <v>1.0296194171811581</v>
      </c>
    </row>
    <row r="423" spans="1:69" s="9" customFormat="1" ht="21" customHeight="1" x14ac:dyDescent="0.35">
      <c r="A423" s="20">
        <v>7</v>
      </c>
      <c r="B423" s="20">
        <v>28</v>
      </c>
      <c r="C423" s="20" t="s">
        <v>522</v>
      </c>
      <c r="D423" s="20" t="str">
        <f t="shared" si="62"/>
        <v>Baggett et al (2013)</v>
      </c>
      <c r="E423" s="20" t="s">
        <v>523</v>
      </c>
      <c r="F423" s="20" t="s">
        <v>882</v>
      </c>
      <c r="G423" s="20">
        <v>2013</v>
      </c>
      <c r="H423" s="20" t="s">
        <v>895</v>
      </c>
      <c r="I423" s="20" t="s">
        <v>1577</v>
      </c>
      <c r="J423" s="20"/>
      <c r="K423" s="20" t="s">
        <v>1574</v>
      </c>
      <c r="L423" s="20"/>
      <c r="M423" s="20"/>
      <c r="N423" s="20"/>
      <c r="O423" s="20"/>
      <c r="P423" s="20"/>
      <c r="Q423" s="20"/>
      <c r="R423" s="20"/>
      <c r="S423" s="20"/>
      <c r="T423" s="20">
        <v>1</v>
      </c>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t="s">
        <v>528</v>
      </c>
      <c r="AX423" s="20">
        <v>1.2</v>
      </c>
      <c r="AY423" s="20">
        <v>0.8</v>
      </c>
      <c r="AZ423" s="20">
        <v>1.7</v>
      </c>
      <c r="BA423" s="20" t="s">
        <v>158</v>
      </c>
      <c r="BB423" s="20" t="s">
        <v>82</v>
      </c>
      <c r="BC423" s="20" t="s">
        <v>528</v>
      </c>
      <c r="BD423" s="20">
        <v>1.2</v>
      </c>
      <c r="BE423" s="20">
        <v>0.8</v>
      </c>
      <c r="BF423" s="20">
        <v>1.7</v>
      </c>
      <c r="BG423" s="21" t="s">
        <v>158</v>
      </c>
      <c r="BH423" s="21"/>
      <c r="BI423" s="22">
        <v>1.2</v>
      </c>
      <c r="BJ423" s="22">
        <v>0.8</v>
      </c>
      <c r="BK423" s="22">
        <v>1.7</v>
      </c>
      <c r="BL423" s="20"/>
      <c r="BM423" s="23">
        <f t="shared" si="63"/>
        <v>0.39999999999999991</v>
      </c>
      <c r="BN423" s="20">
        <f t="shared" si="64"/>
        <v>0.5</v>
      </c>
      <c r="BO423" s="20">
        <f t="shared" si="65"/>
        <v>0.18232155679395459</v>
      </c>
      <c r="BP423" s="20">
        <f t="shared" si="66"/>
        <v>-0.22314355131420971</v>
      </c>
      <c r="BQ423" s="20">
        <f t="shared" si="67"/>
        <v>0.53062825106217038</v>
      </c>
    </row>
    <row r="424" spans="1:69" s="9" customFormat="1" ht="21" customHeight="1" x14ac:dyDescent="0.35">
      <c r="A424" s="20">
        <v>11</v>
      </c>
      <c r="B424" s="20">
        <v>23</v>
      </c>
      <c r="C424" s="20" t="s">
        <v>201</v>
      </c>
      <c r="D424" s="20" t="str">
        <f t="shared" si="62"/>
        <v>Beijer et al (2011)</v>
      </c>
      <c r="E424" s="20" t="s">
        <v>202</v>
      </c>
      <c r="F424" s="20" t="s">
        <v>882</v>
      </c>
      <c r="G424" s="20">
        <v>2011</v>
      </c>
      <c r="H424" s="20" t="s">
        <v>1013</v>
      </c>
      <c r="I424" s="20" t="s">
        <v>1578</v>
      </c>
      <c r="J424" s="20"/>
      <c r="K424" s="20" t="s">
        <v>1574</v>
      </c>
      <c r="L424" s="20"/>
      <c r="M424" s="20"/>
      <c r="N424" s="20"/>
      <c r="O424" s="20"/>
      <c r="P424" s="20"/>
      <c r="Q424" s="20">
        <v>1</v>
      </c>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t="s">
        <v>159</v>
      </c>
      <c r="AQ424" s="20">
        <v>1.6</v>
      </c>
      <c r="AR424" s="20">
        <v>0.7</v>
      </c>
      <c r="AS424" s="20">
        <v>3.2</v>
      </c>
      <c r="AT424" s="20"/>
      <c r="AU424" s="20"/>
      <c r="AV424" s="20"/>
      <c r="AW424" s="20"/>
      <c r="AX424" s="20"/>
      <c r="AY424" s="20"/>
      <c r="AZ424" s="20"/>
      <c r="BA424" s="20" t="s">
        <v>84</v>
      </c>
      <c r="BB424" s="20" t="s">
        <v>82</v>
      </c>
      <c r="BC424" s="20" t="s">
        <v>159</v>
      </c>
      <c r="BD424" s="20">
        <v>1.6</v>
      </c>
      <c r="BE424" s="20">
        <v>0.7</v>
      </c>
      <c r="BF424" s="20">
        <v>3.2</v>
      </c>
      <c r="BG424" s="20" t="s">
        <v>84</v>
      </c>
      <c r="BH424" s="20" t="s">
        <v>82</v>
      </c>
      <c r="BI424" s="22">
        <v>1.6</v>
      </c>
      <c r="BJ424" s="22">
        <v>0.7</v>
      </c>
      <c r="BK424" s="22">
        <v>3.2</v>
      </c>
      <c r="BL424" s="20"/>
      <c r="BM424" s="23">
        <f t="shared" si="63"/>
        <v>0.90000000000000013</v>
      </c>
      <c r="BN424" s="20">
        <f t="shared" si="64"/>
        <v>1.6</v>
      </c>
      <c r="BO424" s="20">
        <f t="shared" si="65"/>
        <v>0.47000362924573563</v>
      </c>
      <c r="BP424" s="20">
        <f t="shared" si="66"/>
        <v>-0.35667494393873245</v>
      </c>
      <c r="BQ424" s="20">
        <f t="shared" si="67"/>
        <v>1.1631508098056809</v>
      </c>
    </row>
    <row r="425" spans="1:69" s="9" customFormat="1" ht="21" customHeight="1" x14ac:dyDescent="0.35">
      <c r="A425" s="20">
        <v>11</v>
      </c>
      <c r="B425" s="20">
        <v>24</v>
      </c>
      <c r="C425" s="20" t="s">
        <v>201</v>
      </c>
      <c r="D425" s="20" t="str">
        <f t="shared" si="62"/>
        <v>Beijer et al (2011)</v>
      </c>
      <c r="E425" s="20" t="s">
        <v>202</v>
      </c>
      <c r="F425" s="20" t="s">
        <v>882</v>
      </c>
      <c r="G425" s="20">
        <v>2011</v>
      </c>
      <c r="H425" s="20" t="s">
        <v>1013</v>
      </c>
      <c r="I425" s="20" t="s">
        <v>1579</v>
      </c>
      <c r="J425" s="20"/>
      <c r="K425" s="20" t="s">
        <v>1574</v>
      </c>
      <c r="L425" s="20"/>
      <c r="M425" s="20"/>
      <c r="N425" s="20"/>
      <c r="O425" s="20"/>
      <c r="P425" s="20"/>
      <c r="Q425" s="20">
        <v>1</v>
      </c>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t="s">
        <v>159</v>
      </c>
      <c r="AQ425" s="20">
        <v>1.9</v>
      </c>
      <c r="AR425" s="20">
        <v>1.4</v>
      </c>
      <c r="AS425" s="20">
        <v>2.4</v>
      </c>
      <c r="AT425" s="20"/>
      <c r="AU425" s="20"/>
      <c r="AV425" s="20"/>
      <c r="AW425" s="20"/>
      <c r="AX425" s="20"/>
      <c r="AY425" s="20"/>
      <c r="AZ425" s="20"/>
      <c r="BA425" s="20" t="s">
        <v>84</v>
      </c>
      <c r="BB425" s="20" t="s">
        <v>82</v>
      </c>
      <c r="BC425" s="20" t="s">
        <v>159</v>
      </c>
      <c r="BD425" s="20">
        <v>1.9</v>
      </c>
      <c r="BE425" s="20">
        <v>1.4</v>
      </c>
      <c r="BF425" s="20">
        <v>2.4</v>
      </c>
      <c r="BG425" s="21" t="s">
        <v>84</v>
      </c>
      <c r="BH425" s="21" t="s">
        <v>82</v>
      </c>
      <c r="BI425" s="22">
        <v>1.9</v>
      </c>
      <c r="BJ425" s="22">
        <v>1.4</v>
      </c>
      <c r="BK425" s="22">
        <v>2.4</v>
      </c>
      <c r="BL425" s="20"/>
      <c r="BM425" s="23">
        <f t="shared" si="63"/>
        <v>0.5</v>
      </c>
      <c r="BN425" s="20">
        <f t="shared" si="64"/>
        <v>0.5</v>
      </c>
      <c r="BO425" s="20">
        <f t="shared" si="65"/>
        <v>0.64185388617239469</v>
      </c>
      <c r="BP425" s="20">
        <f t="shared" si="66"/>
        <v>0.33647223662121289</v>
      </c>
      <c r="BQ425" s="20">
        <f t="shared" si="67"/>
        <v>0.87546873735389985</v>
      </c>
    </row>
    <row r="426" spans="1:69" s="9" customFormat="1" ht="21" customHeight="1" x14ac:dyDescent="0.35">
      <c r="A426" s="20">
        <v>39</v>
      </c>
      <c r="B426" s="20">
        <v>23</v>
      </c>
      <c r="C426" s="20" t="s">
        <v>378</v>
      </c>
      <c r="D426" s="20" t="str">
        <f t="shared" si="62"/>
        <v>Hwang (2000)</v>
      </c>
      <c r="E426" s="20" t="s">
        <v>379</v>
      </c>
      <c r="F426" s="20" t="s">
        <v>882</v>
      </c>
      <c r="G426" s="20">
        <v>2000</v>
      </c>
      <c r="H426" s="20" t="s">
        <v>912</v>
      </c>
      <c r="I426" s="20" t="s">
        <v>1596</v>
      </c>
      <c r="J426" s="20"/>
      <c r="K426" s="20" t="s">
        <v>1574</v>
      </c>
      <c r="L426" s="20"/>
      <c r="M426" s="20"/>
      <c r="N426" s="20"/>
      <c r="O426" s="20"/>
      <c r="P426" s="20"/>
      <c r="Q426" s="20"/>
      <c r="R426" s="20"/>
      <c r="S426" s="20">
        <v>1</v>
      </c>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v>1</v>
      </c>
      <c r="AU426" s="20">
        <v>0.3</v>
      </c>
      <c r="AV426" s="20">
        <v>3.1</v>
      </c>
      <c r="AW426" s="20"/>
      <c r="AX426" s="20"/>
      <c r="AY426" s="20"/>
      <c r="AZ426" s="20"/>
      <c r="BA426" s="20" t="s">
        <v>575</v>
      </c>
      <c r="BB426" s="20" t="s">
        <v>82</v>
      </c>
      <c r="BC426" s="20"/>
      <c r="BD426" s="20">
        <v>1</v>
      </c>
      <c r="BE426" s="20">
        <v>0.3</v>
      </c>
      <c r="BF426" s="20">
        <v>3.1</v>
      </c>
      <c r="BG426" s="21" t="s">
        <v>575</v>
      </c>
      <c r="BH426" s="21"/>
      <c r="BI426" s="22">
        <v>1</v>
      </c>
      <c r="BJ426" s="22">
        <v>0.3</v>
      </c>
      <c r="BK426" s="22">
        <v>3.1</v>
      </c>
      <c r="BL426" s="20"/>
      <c r="BM426" s="23">
        <f t="shared" si="63"/>
        <v>0.7</v>
      </c>
      <c r="BN426" s="20">
        <f t="shared" si="64"/>
        <v>2.1</v>
      </c>
      <c r="BO426" s="20">
        <f t="shared" si="65"/>
        <v>0</v>
      </c>
      <c r="BP426" s="20">
        <f t="shared" si="66"/>
        <v>-1.2039728043259361</v>
      </c>
      <c r="BQ426" s="20">
        <f t="shared" si="67"/>
        <v>1.1314021114911006</v>
      </c>
    </row>
    <row r="427" spans="1:69" s="9" customFormat="1" ht="21" customHeight="1" x14ac:dyDescent="0.35">
      <c r="A427" s="20">
        <v>39</v>
      </c>
      <c r="B427" s="20">
        <v>24</v>
      </c>
      <c r="C427" s="20" t="s">
        <v>378</v>
      </c>
      <c r="D427" s="20" t="str">
        <f t="shared" si="62"/>
        <v>Hwang (2000)</v>
      </c>
      <c r="E427" s="20" t="s">
        <v>379</v>
      </c>
      <c r="F427" s="20" t="s">
        <v>882</v>
      </c>
      <c r="G427" s="20">
        <v>2000</v>
      </c>
      <c r="H427" s="20" t="s">
        <v>912</v>
      </c>
      <c r="I427" s="20" t="s">
        <v>1596</v>
      </c>
      <c r="J427" s="20"/>
      <c r="K427" s="20" t="s">
        <v>1574</v>
      </c>
      <c r="L427" s="20"/>
      <c r="M427" s="20"/>
      <c r="N427" s="20"/>
      <c r="O427" s="20"/>
      <c r="P427" s="20"/>
      <c r="Q427" s="20"/>
      <c r="R427" s="20"/>
      <c r="S427" s="20">
        <v>1</v>
      </c>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v>0.9</v>
      </c>
      <c r="AU427" s="20">
        <v>0.4</v>
      </c>
      <c r="AV427" s="20">
        <v>1.7</v>
      </c>
      <c r="AW427" s="20"/>
      <c r="AX427" s="20"/>
      <c r="AY427" s="20"/>
      <c r="AZ427" s="20"/>
      <c r="BA427" s="20" t="s">
        <v>575</v>
      </c>
      <c r="BB427" s="20" t="s">
        <v>82</v>
      </c>
      <c r="BC427" s="20"/>
      <c r="BD427" s="20">
        <v>0.9</v>
      </c>
      <c r="BE427" s="20">
        <v>0.4</v>
      </c>
      <c r="BF427" s="20">
        <v>1.7</v>
      </c>
      <c r="BG427" s="21" t="s">
        <v>575</v>
      </c>
      <c r="BH427" s="21"/>
      <c r="BI427" s="22">
        <v>0.9</v>
      </c>
      <c r="BJ427" s="22">
        <v>0.4</v>
      </c>
      <c r="BK427" s="22">
        <v>1.7</v>
      </c>
      <c r="BL427" s="20"/>
      <c r="BM427" s="23">
        <f t="shared" si="63"/>
        <v>0.5</v>
      </c>
      <c r="BN427" s="20">
        <f t="shared" si="64"/>
        <v>0.79999999999999993</v>
      </c>
      <c r="BO427" s="20">
        <f t="shared" si="65"/>
        <v>-0.10536051565782628</v>
      </c>
      <c r="BP427" s="20">
        <f t="shared" si="66"/>
        <v>-0.916290731874155</v>
      </c>
      <c r="BQ427" s="20">
        <f t="shared" si="67"/>
        <v>0.53062825106217038</v>
      </c>
    </row>
    <row r="428" spans="1:69" s="9" customFormat="1" ht="21" customHeight="1" x14ac:dyDescent="0.35">
      <c r="A428" s="20">
        <v>40</v>
      </c>
      <c r="B428" s="20">
        <v>31</v>
      </c>
      <c r="C428" s="20" t="s">
        <v>914</v>
      </c>
      <c r="D428" s="20" t="str">
        <f t="shared" si="62"/>
        <v>Hwang, S. W. et al (2009)</v>
      </c>
      <c r="E428" s="20" t="s">
        <v>389</v>
      </c>
      <c r="F428" s="20" t="s">
        <v>882</v>
      </c>
      <c r="G428" s="20">
        <v>2009</v>
      </c>
      <c r="H428" s="20" t="s">
        <v>1027</v>
      </c>
      <c r="I428" s="20" t="s">
        <v>1597</v>
      </c>
      <c r="J428" s="20"/>
      <c r="K428" s="20" t="s">
        <v>1574</v>
      </c>
      <c r="L428" s="20"/>
      <c r="M428" s="20"/>
      <c r="N428" s="20"/>
      <c r="O428" s="20"/>
      <c r="P428" s="20"/>
      <c r="Q428" s="20"/>
      <c r="R428" s="20"/>
      <c r="S428" s="20"/>
      <c r="T428" s="20">
        <v>1</v>
      </c>
      <c r="U428" s="20"/>
      <c r="V428" s="20"/>
      <c r="W428" s="20"/>
      <c r="X428" s="20"/>
      <c r="Y428" s="20"/>
      <c r="Z428" s="20"/>
      <c r="AA428" s="20"/>
      <c r="AB428" s="20"/>
      <c r="AC428" s="20"/>
      <c r="AD428" s="20"/>
      <c r="AE428" s="20"/>
      <c r="AF428" s="20"/>
      <c r="AG428" s="20"/>
      <c r="AH428" s="20"/>
      <c r="AI428" s="20"/>
      <c r="AJ428" s="20"/>
      <c r="AK428" s="27"/>
      <c r="AL428" s="20"/>
      <c r="AM428" s="20"/>
      <c r="AN428" s="20"/>
      <c r="AO428" s="20"/>
      <c r="AP428" s="20"/>
      <c r="AQ428" s="20"/>
      <c r="AR428" s="20"/>
      <c r="AS428" s="20"/>
      <c r="AT428" s="20"/>
      <c r="AU428" s="20"/>
      <c r="AV428" s="20"/>
      <c r="AW428" s="20" t="s">
        <v>159</v>
      </c>
      <c r="AX428" s="20">
        <v>1.38</v>
      </c>
      <c r="AY428" s="20">
        <v>1.18</v>
      </c>
      <c r="AZ428" s="20">
        <v>1.62</v>
      </c>
      <c r="BA428" s="20" t="s">
        <v>158</v>
      </c>
      <c r="BB428" s="20" t="s">
        <v>82</v>
      </c>
      <c r="BC428" s="20" t="s">
        <v>159</v>
      </c>
      <c r="BD428" s="20">
        <v>1.38</v>
      </c>
      <c r="BE428" s="20">
        <v>1.18</v>
      </c>
      <c r="BF428" s="20">
        <v>1.62</v>
      </c>
      <c r="BG428" s="21" t="s">
        <v>158</v>
      </c>
      <c r="BH428" s="21"/>
      <c r="BI428" s="22">
        <v>1.38</v>
      </c>
      <c r="BJ428" s="22">
        <v>1.18</v>
      </c>
      <c r="BK428" s="22">
        <v>1.62</v>
      </c>
      <c r="BL428" s="20">
        <v>1.62</v>
      </c>
      <c r="BM428" s="23">
        <f t="shared" si="63"/>
        <v>0.19999999999999996</v>
      </c>
      <c r="BN428" s="20">
        <f t="shared" si="64"/>
        <v>0.24000000000000021</v>
      </c>
      <c r="BO428" s="20">
        <f t="shared" si="65"/>
        <v>0.32208349916911322</v>
      </c>
      <c r="BP428" s="20">
        <f t="shared" si="66"/>
        <v>0.16551443847757333</v>
      </c>
      <c r="BQ428" s="20">
        <f t="shared" si="67"/>
        <v>0.48242614924429278</v>
      </c>
    </row>
    <row r="429" spans="1:69" s="9" customFormat="1" ht="21" customHeight="1" x14ac:dyDescent="0.35">
      <c r="A429" s="20">
        <v>40</v>
      </c>
      <c r="B429" s="20">
        <v>32</v>
      </c>
      <c r="C429" s="20" t="s">
        <v>914</v>
      </c>
      <c r="D429" s="20" t="str">
        <f t="shared" si="62"/>
        <v>Hwang, S. W. et al (2009)</v>
      </c>
      <c r="E429" s="20" t="s">
        <v>389</v>
      </c>
      <c r="F429" s="20" t="s">
        <v>882</v>
      </c>
      <c r="G429" s="20">
        <v>2009</v>
      </c>
      <c r="H429" s="20" t="s">
        <v>1027</v>
      </c>
      <c r="I429" s="20" t="s">
        <v>1598</v>
      </c>
      <c r="J429" s="20"/>
      <c r="K429" s="20" t="s">
        <v>1574</v>
      </c>
      <c r="L429" s="20"/>
      <c r="M429" s="20"/>
      <c r="N429" s="20"/>
      <c r="O429" s="20"/>
      <c r="P429" s="20"/>
      <c r="Q429" s="20"/>
      <c r="R429" s="20"/>
      <c r="S429" s="20"/>
      <c r="T429" s="20">
        <v>1</v>
      </c>
      <c r="U429" s="20"/>
      <c r="V429" s="20"/>
      <c r="W429" s="20"/>
      <c r="X429" s="20"/>
      <c r="Y429" s="20"/>
      <c r="Z429" s="20"/>
      <c r="AA429" s="20"/>
      <c r="AB429" s="20"/>
      <c r="AC429" s="20"/>
      <c r="AD429" s="20"/>
      <c r="AE429" s="20"/>
      <c r="AF429" s="20"/>
      <c r="AG429" s="20"/>
      <c r="AH429" s="20"/>
      <c r="AI429" s="20"/>
      <c r="AJ429" s="20"/>
      <c r="AK429" s="27"/>
      <c r="AL429" s="20"/>
      <c r="AM429" s="20"/>
      <c r="AN429" s="20"/>
      <c r="AO429" s="20"/>
      <c r="AP429" s="20"/>
      <c r="AQ429" s="20"/>
      <c r="AR429" s="20"/>
      <c r="AS429" s="20"/>
      <c r="AT429" s="20"/>
      <c r="AU429" s="20"/>
      <c r="AV429" s="20"/>
      <c r="AW429" s="20" t="s">
        <v>159</v>
      </c>
      <c r="AX429" s="20">
        <v>1.56</v>
      </c>
      <c r="AY429" s="20">
        <v>1.44</v>
      </c>
      <c r="AZ429" s="20">
        <v>1.7</v>
      </c>
      <c r="BA429" s="20" t="s">
        <v>158</v>
      </c>
      <c r="BB429" s="20" t="s">
        <v>82</v>
      </c>
      <c r="BC429" s="20" t="s">
        <v>159</v>
      </c>
      <c r="BD429" s="20">
        <v>1.56</v>
      </c>
      <c r="BE429" s="20">
        <v>1.44</v>
      </c>
      <c r="BF429" s="20">
        <v>1.7</v>
      </c>
      <c r="BG429" s="21" t="s">
        <v>158</v>
      </c>
      <c r="BH429" s="21"/>
      <c r="BI429" s="22">
        <v>1.56</v>
      </c>
      <c r="BJ429" s="22">
        <v>1.44</v>
      </c>
      <c r="BK429" s="22">
        <v>1.7</v>
      </c>
      <c r="BL429" s="20">
        <v>1.7</v>
      </c>
      <c r="BM429" s="23">
        <f t="shared" si="63"/>
        <v>0.12000000000000011</v>
      </c>
      <c r="BN429" s="20">
        <f t="shared" si="64"/>
        <v>0.1399999999999999</v>
      </c>
      <c r="BO429" s="20">
        <f t="shared" si="65"/>
        <v>0.44468582126144574</v>
      </c>
      <c r="BP429" s="20">
        <f t="shared" si="66"/>
        <v>0.36464311358790924</v>
      </c>
      <c r="BQ429" s="20">
        <f t="shared" si="67"/>
        <v>0.53062825106217038</v>
      </c>
    </row>
    <row r="430" spans="1:69" s="9" customFormat="1" ht="21" customHeight="1" x14ac:dyDescent="0.35">
      <c r="A430" s="20">
        <v>41</v>
      </c>
      <c r="B430" s="20">
        <v>19</v>
      </c>
      <c r="C430" s="20" t="s">
        <v>914</v>
      </c>
      <c r="D430" s="20" t="str">
        <f t="shared" si="62"/>
        <v>Hwang, S. W. et al (1997)</v>
      </c>
      <c r="E430" s="20" t="s">
        <v>604</v>
      </c>
      <c r="F430" s="20" t="s">
        <v>882</v>
      </c>
      <c r="G430" s="20">
        <v>1997</v>
      </c>
      <c r="H430" s="20" t="s">
        <v>924</v>
      </c>
      <c r="I430" s="20" t="s">
        <v>1599</v>
      </c>
      <c r="J430" s="20"/>
      <c r="K430" s="20" t="s">
        <v>1574</v>
      </c>
      <c r="L430" s="20"/>
      <c r="M430" s="20"/>
      <c r="N430" s="20"/>
      <c r="O430" s="20"/>
      <c r="P430" s="20"/>
      <c r="Q430" s="20"/>
      <c r="R430" s="20"/>
      <c r="S430" s="20"/>
      <c r="T430" s="20">
        <v>1</v>
      </c>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t="s">
        <v>528</v>
      </c>
      <c r="AX430" s="20">
        <v>0.7</v>
      </c>
      <c r="AY430" s="20">
        <v>0.2</v>
      </c>
      <c r="AZ430" s="20">
        <v>3</v>
      </c>
      <c r="BA430" s="20" t="s">
        <v>158</v>
      </c>
      <c r="BB430" s="20" t="s">
        <v>82</v>
      </c>
      <c r="BC430" s="20" t="s">
        <v>528</v>
      </c>
      <c r="BD430" s="20">
        <v>0.7</v>
      </c>
      <c r="BE430" s="20">
        <v>0.2</v>
      </c>
      <c r="BF430" s="20">
        <v>3</v>
      </c>
      <c r="BG430" s="21" t="s">
        <v>158</v>
      </c>
      <c r="BH430" s="21"/>
      <c r="BI430" s="22">
        <v>0.7</v>
      </c>
      <c r="BJ430" s="22">
        <v>0.2</v>
      </c>
      <c r="BK430" s="22">
        <v>3</v>
      </c>
      <c r="BL430" s="20"/>
      <c r="BM430" s="23">
        <f t="shared" si="63"/>
        <v>0.49999999999999994</v>
      </c>
      <c r="BN430" s="20">
        <f t="shared" si="64"/>
        <v>2.2999999999999998</v>
      </c>
      <c r="BO430" s="20">
        <f t="shared" si="65"/>
        <v>-0.35667494393873245</v>
      </c>
      <c r="BP430" s="20">
        <f t="shared" si="66"/>
        <v>-1.6094379124341003</v>
      </c>
      <c r="BQ430" s="20">
        <f t="shared" si="67"/>
        <v>1.0986122886681098</v>
      </c>
    </row>
    <row r="431" spans="1:69" s="9" customFormat="1" ht="21" customHeight="1" x14ac:dyDescent="0.35">
      <c r="A431" s="20">
        <v>41</v>
      </c>
      <c r="B431" s="20">
        <v>20</v>
      </c>
      <c r="C431" s="20" t="s">
        <v>914</v>
      </c>
      <c r="D431" s="20" t="str">
        <f t="shared" si="62"/>
        <v>Hwang, S. W. et al (1997)</v>
      </c>
      <c r="E431" s="20" t="s">
        <v>604</v>
      </c>
      <c r="F431" s="20" t="s">
        <v>882</v>
      </c>
      <c r="G431" s="20">
        <v>1997</v>
      </c>
      <c r="H431" s="20" t="s">
        <v>924</v>
      </c>
      <c r="I431" s="20" t="s">
        <v>1596</v>
      </c>
      <c r="J431" s="20"/>
      <c r="K431" s="20" t="s">
        <v>1574</v>
      </c>
      <c r="L431" s="20"/>
      <c r="M431" s="20"/>
      <c r="N431" s="20"/>
      <c r="O431" s="20"/>
      <c r="P431" s="20"/>
      <c r="Q431" s="20"/>
      <c r="R431" s="20"/>
      <c r="S431" s="20"/>
      <c r="T431" s="20">
        <v>1</v>
      </c>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t="s">
        <v>528</v>
      </c>
      <c r="AX431" s="20">
        <v>1.7</v>
      </c>
      <c r="AY431" s="20">
        <v>0.8</v>
      </c>
      <c r="AZ431" s="20">
        <v>3.6</v>
      </c>
      <c r="BA431" s="20" t="s">
        <v>158</v>
      </c>
      <c r="BB431" s="20" t="s">
        <v>82</v>
      </c>
      <c r="BC431" s="20" t="s">
        <v>528</v>
      </c>
      <c r="BD431" s="20">
        <v>1.7</v>
      </c>
      <c r="BE431" s="20">
        <v>0.8</v>
      </c>
      <c r="BF431" s="20">
        <v>3.6</v>
      </c>
      <c r="BG431" s="21" t="s">
        <v>158</v>
      </c>
      <c r="BH431" s="21"/>
      <c r="BI431" s="22">
        <v>1.7</v>
      </c>
      <c r="BJ431" s="22">
        <v>0.8</v>
      </c>
      <c r="BK431" s="22">
        <v>3.6</v>
      </c>
      <c r="BL431" s="20"/>
      <c r="BM431" s="23">
        <f t="shared" si="63"/>
        <v>0.89999999999999991</v>
      </c>
      <c r="BN431" s="20">
        <f t="shared" si="64"/>
        <v>1.9000000000000001</v>
      </c>
      <c r="BO431" s="20">
        <f t="shared" si="65"/>
        <v>0.53062825106217038</v>
      </c>
      <c r="BP431" s="20">
        <f t="shared" si="66"/>
        <v>-0.22314355131420971</v>
      </c>
      <c r="BQ431" s="20">
        <f t="shared" si="67"/>
        <v>1.2809338454620642</v>
      </c>
    </row>
    <row r="432" spans="1:69" s="9" customFormat="1" ht="21" customHeight="1" x14ac:dyDescent="0.35">
      <c r="A432" s="20">
        <v>73</v>
      </c>
      <c r="B432" s="20">
        <v>6</v>
      </c>
      <c r="C432" s="20" t="s">
        <v>483</v>
      </c>
      <c r="D432" s="20" t="str">
        <f t="shared" si="62"/>
        <v>Ranzani et al (2020)</v>
      </c>
      <c r="E432" s="20" t="s">
        <v>484</v>
      </c>
      <c r="F432" s="20" t="s">
        <v>882</v>
      </c>
      <c r="G432" s="20">
        <v>2020</v>
      </c>
      <c r="H432" s="20" t="s">
        <v>1036</v>
      </c>
      <c r="I432" s="20" t="s">
        <v>1600</v>
      </c>
      <c r="J432" s="20"/>
      <c r="K432" s="20" t="s">
        <v>1574</v>
      </c>
      <c r="L432" s="20"/>
      <c r="M432" s="20"/>
      <c r="N432" s="20"/>
      <c r="O432" s="20">
        <v>1</v>
      </c>
      <c r="P432" s="20"/>
      <c r="Q432" s="20"/>
      <c r="R432" s="20"/>
      <c r="S432" s="20"/>
      <c r="T432" s="20"/>
      <c r="U432" s="20"/>
      <c r="V432" s="20"/>
      <c r="W432" s="20"/>
      <c r="X432" s="20"/>
      <c r="Y432" s="20"/>
      <c r="Z432" s="20"/>
      <c r="AA432" s="20"/>
      <c r="AB432" s="20"/>
      <c r="AC432" s="20"/>
      <c r="AD432" s="20"/>
      <c r="AE432" s="20"/>
      <c r="AF432" s="20"/>
      <c r="AG432" s="20"/>
      <c r="AH432" s="20"/>
      <c r="AI432" s="30" t="s">
        <v>1038</v>
      </c>
      <c r="AJ432" s="27">
        <v>0.57999999999999996</v>
      </c>
      <c r="AK432" s="20">
        <v>0.21</v>
      </c>
      <c r="AL432" s="20">
        <v>1.56</v>
      </c>
      <c r="AM432" s="20"/>
      <c r="AN432" s="20"/>
      <c r="AO432" s="20"/>
      <c r="AP432" s="20"/>
      <c r="AQ432" s="20"/>
      <c r="AR432" s="20"/>
      <c r="AS432" s="20"/>
      <c r="AT432" s="20"/>
      <c r="AU432" s="20"/>
      <c r="AV432" s="20"/>
      <c r="AW432" s="20"/>
      <c r="AX432" s="20"/>
      <c r="AY432" s="20"/>
      <c r="AZ432" s="20"/>
      <c r="BA432" s="20" t="s">
        <v>81</v>
      </c>
      <c r="BB432" s="20" t="s">
        <v>82</v>
      </c>
      <c r="BC432" s="31" t="s">
        <v>1038</v>
      </c>
      <c r="BD432" s="29">
        <v>0.57999999999999996</v>
      </c>
      <c r="BE432" s="23">
        <v>0.21</v>
      </c>
      <c r="BF432" s="23">
        <v>1.56</v>
      </c>
      <c r="BG432" s="21" t="s">
        <v>84</v>
      </c>
      <c r="BH432" s="21" t="s">
        <v>1601</v>
      </c>
      <c r="BI432" s="25">
        <f>(1-0.5^(SQRT(BD432)))/(1-0.5^(SQRT(1/BD432)))</f>
        <v>0.68640162566158325</v>
      </c>
      <c r="BJ432" s="25">
        <f>(1-0.5^(SQRT(BE432)))/(1-0.5^(SQRT(1/BE432)))</f>
        <v>0.34904462550983001</v>
      </c>
      <c r="BK432" s="25">
        <f>(1-0.5^(SQRT(BF432)))/(1-0.5^(SQRT(1/BF432)))</f>
        <v>1.3600661425959493</v>
      </c>
      <c r="BL432" s="20"/>
      <c r="BM432" s="23">
        <f t="shared" si="63"/>
        <v>0.33735700015175324</v>
      </c>
      <c r="BN432" s="20">
        <f t="shared" si="64"/>
        <v>0.67366451693436602</v>
      </c>
      <c r="BO432" s="20">
        <f t="shared" si="65"/>
        <v>-0.37629236242310166</v>
      </c>
      <c r="BP432" s="20">
        <f t="shared" si="66"/>
        <v>-1.0525554981636274</v>
      </c>
      <c r="BQ432" s="20">
        <f t="shared" si="67"/>
        <v>0.30753333282708067</v>
      </c>
    </row>
    <row r="433" spans="1:69" s="9" customFormat="1" ht="21" customHeight="1" x14ac:dyDescent="0.35">
      <c r="A433" s="20">
        <v>77</v>
      </c>
      <c r="B433" s="20">
        <v>18</v>
      </c>
      <c r="C433" s="20" t="s">
        <v>712</v>
      </c>
      <c r="D433" s="20" t="str">
        <f t="shared" si="62"/>
        <v>Roncarati et al (2018)</v>
      </c>
      <c r="E433" s="20" t="s">
        <v>713</v>
      </c>
      <c r="F433" s="20" t="s">
        <v>882</v>
      </c>
      <c r="G433" s="20">
        <v>2018</v>
      </c>
      <c r="H433" s="20" t="s">
        <v>951</v>
      </c>
      <c r="I433" s="20" t="s">
        <v>1583</v>
      </c>
      <c r="J433" s="20"/>
      <c r="K433" s="20" t="s">
        <v>1574</v>
      </c>
      <c r="L433" s="20"/>
      <c r="M433" s="20"/>
      <c r="N433" s="20"/>
      <c r="O433" s="20"/>
      <c r="P433" s="20"/>
      <c r="Q433" s="20"/>
      <c r="R433" s="20"/>
      <c r="S433" s="20"/>
      <c r="T433" s="20">
        <v>1</v>
      </c>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t="s">
        <v>159</v>
      </c>
      <c r="AX433" s="20">
        <v>2.8</v>
      </c>
      <c r="AY433" s="20">
        <v>1.8</v>
      </c>
      <c r="AZ433" s="20">
        <v>4.2</v>
      </c>
      <c r="BA433" s="20" t="s">
        <v>158</v>
      </c>
      <c r="BB433" s="20" t="s">
        <v>82</v>
      </c>
      <c r="BC433" s="20" t="s">
        <v>159</v>
      </c>
      <c r="BD433" s="23">
        <v>2.8</v>
      </c>
      <c r="BE433" s="23">
        <v>1.8</v>
      </c>
      <c r="BF433" s="23">
        <v>4.2</v>
      </c>
      <c r="BG433" s="21" t="s">
        <v>158</v>
      </c>
      <c r="BH433" s="21"/>
      <c r="BI433" s="22">
        <v>2.8</v>
      </c>
      <c r="BJ433" s="22">
        <v>1.8</v>
      </c>
      <c r="BK433" s="22">
        <v>4.2</v>
      </c>
      <c r="BL433" s="20"/>
      <c r="BM433" s="23">
        <f t="shared" si="63"/>
        <v>0.99999999999999978</v>
      </c>
      <c r="BN433" s="20">
        <f t="shared" si="64"/>
        <v>1.4000000000000004</v>
      </c>
      <c r="BO433" s="20">
        <f t="shared" si="65"/>
        <v>1.0296194171811581</v>
      </c>
      <c r="BP433" s="20">
        <f t="shared" si="66"/>
        <v>0.58778666490211906</v>
      </c>
      <c r="BQ433" s="20">
        <f t="shared" si="67"/>
        <v>1.4350845252893227</v>
      </c>
    </row>
    <row r="434" spans="1:69" s="9" customFormat="1" ht="21" customHeight="1" x14ac:dyDescent="0.35">
      <c r="A434" s="20">
        <v>77</v>
      </c>
      <c r="B434" s="20">
        <v>19</v>
      </c>
      <c r="C434" s="20" t="s">
        <v>712</v>
      </c>
      <c r="D434" s="20" t="str">
        <f t="shared" si="62"/>
        <v>Roncarati et al (2018)</v>
      </c>
      <c r="E434" s="20" t="s">
        <v>713</v>
      </c>
      <c r="F434" s="20" t="s">
        <v>882</v>
      </c>
      <c r="G434" s="20">
        <v>2018</v>
      </c>
      <c r="H434" s="20" t="s">
        <v>951</v>
      </c>
      <c r="I434" s="20" t="s">
        <v>1583</v>
      </c>
      <c r="J434" s="20"/>
      <c r="K434" s="20" t="s">
        <v>1574</v>
      </c>
      <c r="L434" s="20"/>
      <c r="M434" s="20"/>
      <c r="N434" s="20"/>
      <c r="O434" s="20"/>
      <c r="P434" s="20"/>
      <c r="Q434" s="20"/>
      <c r="R434" s="20"/>
      <c r="S434" s="20"/>
      <c r="T434" s="20">
        <v>1</v>
      </c>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t="s">
        <v>159</v>
      </c>
      <c r="AX434" s="20">
        <v>4.8</v>
      </c>
      <c r="AY434" s="20">
        <v>3.1</v>
      </c>
      <c r="AZ434" s="20">
        <v>7.3</v>
      </c>
      <c r="BA434" s="20" t="s">
        <v>158</v>
      </c>
      <c r="BB434" s="20" t="s">
        <v>82</v>
      </c>
      <c r="BC434" s="20" t="s">
        <v>159</v>
      </c>
      <c r="BD434" s="23">
        <v>4.8</v>
      </c>
      <c r="BE434" s="23">
        <v>3.1</v>
      </c>
      <c r="BF434" s="23">
        <v>7.3</v>
      </c>
      <c r="BG434" s="21" t="s">
        <v>158</v>
      </c>
      <c r="BH434" s="21"/>
      <c r="BI434" s="22">
        <v>4.8</v>
      </c>
      <c r="BJ434" s="22">
        <v>3.1</v>
      </c>
      <c r="BK434" s="22">
        <v>7.3</v>
      </c>
      <c r="BL434" s="20"/>
      <c r="BM434" s="23">
        <f t="shared" si="63"/>
        <v>1.6999999999999997</v>
      </c>
      <c r="BN434" s="20">
        <f t="shared" si="64"/>
        <v>2.5</v>
      </c>
      <c r="BO434" s="20">
        <f t="shared" si="65"/>
        <v>1.5686159179138452</v>
      </c>
      <c r="BP434" s="20">
        <f t="shared" si="66"/>
        <v>1.1314021114911006</v>
      </c>
      <c r="BQ434" s="20">
        <f t="shared" si="67"/>
        <v>1.9878743481543455</v>
      </c>
    </row>
    <row r="435" spans="1:69" s="9" customFormat="1" ht="21" customHeight="1" x14ac:dyDescent="0.35">
      <c r="A435" s="20">
        <v>84</v>
      </c>
      <c r="B435" s="20">
        <v>8</v>
      </c>
      <c r="C435" s="20" t="s">
        <v>749</v>
      </c>
      <c r="D435" s="20" t="str">
        <f t="shared" si="62"/>
        <v>Schwarcz et al (2009)</v>
      </c>
      <c r="E435" s="20" t="s">
        <v>750</v>
      </c>
      <c r="F435" s="20" t="s">
        <v>882</v>
      </c>
      <c r="G435" s="20">
        <v>2009</v>
      </c>
      <c r="H435" s="20" t="s">
        <v>965</v>
      </c>
      <c r="I435" s="20" t="s">
        <v>1604</v>
      </c>
      <c r="J435" s="20"/>
      <c r="K435" s="20" t="s">
        <v>1574</v>
      </c>
      <c r="L435" s="20"/>
      <c r="M435" s="20"/>
      <c r="N435" s="20"/>
      <c r="O435" s="20"/>
      <c r="P435" s="20">
        <v>1</v>
      </c>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6" t="e">
        <f>(#REF!/#REF!)/(#REF!/#REF!)</f>
        <v>#REF!</v>
      </c>
      <c r="AN435" s="26" t="e">
        <f>EXP((LN(AM435))-(1.96*(SQRT((1/#REF!)+(1/#REF!)-(1/#REF!)-(1/(#REF!))))))</f>
        <v>#REF!</v>
      </c>
      <c r="AO435" s="26" t="e">
        <f>EXP((LN(AM435))+(1.96*(SQRT((1/#REF!)+(1/(#REF!)-(1/#REF!)-(1/#REF!))))))</f>
        <v>#REF!</v>
      </c>
      <c r="AP435" s="20"/>
      <c r="AQ435" s="20"/>
      <c r="AR435" s="20"/>
      <c r="AS435" s="20"/>
      <c r="AT435" s="20"/>
      <c r="AU435" s="20"/>
      <c r="AV435" s="20"/>
      <c r="AW435" s="20"/>
      <c r="AX435" s="20"/>
      <c r="AY435" s="20"/>
      <c r="AZ435" s="20"/>
      <c r="BA435" s="20" t="s">
        <v>134</v>
      </c>
      <c r="BB435" s="22" t="s">
        <v>135</v>
      </c>
      <c r="BC435" s="20"/>
      <c r="BD435" s="23">
        <v>0.7969113009124682</v>
      </c>
      <c r="BE435" s="23">
        <v>0.44438061350608793</v>
      </c>
      <c r="BF435" s="23">
        <v>1.3753869690075387</v>
      </c>
      <c r="BG435" s="21" t="s">
        <v>134</v>
      </c>
      <c r="BH435" s="21" t="s">
        <v>135</v>
      </c>
      <c r="BI435" s="28">
        <v>0.7969113009124682</v>
      </c>
      <c r="BJ435" s="28">
        <v>0.44438061350608793</v>
      </c>
      <c r="BK435" s="28">
        <v>1.3753869690075387</v>
      </c>
      <c r="BL435" s="20"/>
      <c r="BM435" s="23">
        <f t="shared" si="63"/>
        <v>0.35253068740638027</v>
      </c>
      <c r="BN435" s="20">
        <f t="shared" si="64"/>
        <v>0.57847566809507045</v>
      </c>
      <c r="BO435" s="20">
        <f t="shared" si="65"/>
        <v>-0.22701189758666734</v>
      </c>
      <c r="BP435" s="20">
        <f t="shared" si="66"/>
        <v>-0.81107384614191491</v>
      </c>
      <c r="BQ435" s="20">
        <f t="shared" si="67"/>
        <v>0.31873512352945904</v>
      </c>
    </row>
    <row r="436" spans="1:69" s="9" customFormat="1" ht="21" customHeight="1" x14ac:dyDescent="0.35">
      <c r="A436" s="20">
        <v>87</v>
      </c>
      <c r="B436" s="20">
        <v>12</v>
      </c>
      <c r="C436" s="20" t="s">
        <v>1048</v>
      </c>
      <c r="D436" s="20" t="str">
        <f t="shared" si="62"/>
        <v>Slockers et al (2018)</v>
      </c>
      <c r="E436" s="20" t="s">
        <v>1049</v>
      </c>
      <c r="F436" s="20" t="s">
        <v>882</v>
      </c>
      <c r="G436" s="20">
        <v>2018</v>
      </c>
      <c r="H436" s="20" t="s">
        <v>1062</v>
      </c>
      <c r="I436" s="20" t="s">
        <v>1583</v>
      </c>
      <c r="J436" s="20"/>
      <c r="K436" s="20" t="s">
        <v>1574</v>
      </c>
      <c r="L436" s="20"/>
      <c r="M436" s="20"/>
      <c r="N436" s="20"/>
      <c r="O436" s="20"/>
      <c r="P436" s="20"/>
      <c r="Q436" s="20"/>
      <c r="R436" s="20"/>
      <c r="S436" s="20"/>
      <c r="T436" s="20">
        <v>1</v>
      </c>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t="s">
        <v>178</v>
      </c>
      <c r="AX436" s="20">
        <v>2</v>
      </c>
      <c r="AY436" s="20">
        <v>1.5</v>
      </c>
      <c r="AZ436" s="20">
        <v>2.7</v>
      </c>
      <c r="BA436" s="20" t="s">
        <v>158</v>
      </c>
      <c r="BB436" s="20" t="s">
        <v>82</v>
      </c>
      <c r="BC436" s="20" t="s">
        <v>178</v>
      </c>
      <c r="BD436" s="23">
        <v>2</v>
      </c>
      <c r="BE436" s="23">
        <v>1.5</v>
      </c>
      <c r="BF436" s="23">
        <v>2.7</v>
      </c>
      <c r="BG436" s="21" t="s">
        <v>158</v>
      </c>
      <c r="BH436" s="21"/>
      <c r="BI436" s="22">
        <v>2</v>
      </c>
      <c r="BJ436" s="22">
        <v>1.5</v>
      </c>
      <c r="BK436" s="22">
        <v>2.7</v>
      </c>
      <c r="BL436" s="20"/>
      <c r="BM436" s="23">
        <f t="shared" si="63"/>
        <v>0.5</v>
      </c>
      <c r="BN436" s="20">
        <f t="shared" si="64"/>
        <v>0.70000000000000018</v>
      </c>
      <c r="BO436" s="20">
        <f t="shared" si="65"/>
        <v>0.69314718055994529</v>
      </c>
      <c r="BP436" s="20">
        <f t="shared" si="66"/>
        <v>0.40546510810816438</v>
      </c>
      <c r="BQ436" s="20">
        <f t="shared" si="67"/>
        <v>0.99325177301028345</v>
      </c>
    </row>
    <row r="437" spans="1:69" s="9" customFormat="1" ht="21" customHeight="1" x14ac:dyDescent="0.35">
      <c r="A437" s="20">
        <v>89</v>
      </c>
      <c r="B437" s="20">
        <v>6</v>
      </c>
      <c r="C437" s="20" t="s">
        <v>1244</v>
      </c>
      <c r="D437" s="20" t="str">
        <f t="shared" si="62"/>
        <v>Stenius-Ayoade (2017)</v>
      </c>
      <c r="E437" s="20" t="s">
        <v>182</v>
      </c>
      <c r="F437" s="20" t="s">
        <v>882</v>
      </c>
      <c r="G437" s="20">
        <v>2017</v>
      </c>
      <c r="H437" s="20" t="s">
        <v>1248</v>
      </c>
      <c r="I437" s="20" t="s">
        <v>1574</v>
      </c>
      <c r="J437" s="20"/>
      <c r="K437" s="20" t="s">
        <v>1574</v>
      </c>
      <c r="L437" s="20"/>
      <c r="M437" s="20"/>
      <c r="N437" s="20"/>
      <c r="O437" s="20">
        <v>1</v>
      </c>
      <c r="P437" s="20"/>
      <c r="Q437" s="20"/>
      <c r="R437" s="20"/>
      <c r="S437" s="20"/>
      <c r="T437" s="20"/>
      <c r="U437" s="20"/>
      <c r="V437" s="20"/>
      <c r="W437" s="20"/>
      <c r="X437" s="20"/>
      <c r="Y437" s="20"/>
      <c r="Z437" s="20"/>
      <c r="AA437" s="20"/>
      <c r="AB437" s="20"/>
      <c r="AC437" s="20"/>
      <c r="AD437" s="20"/>
      <c r="AE437" s="20"/>
      <c r="AF437" s="20"/>
      <c r="AG437" s="20"/>
      <c r="AH437" s="20"/>
      <c r="AI437" s="31" t="s">
        <v>1249</v>
      </c>
      <c r="AJ437" s="20">
        <v>1.98</v>
      </c>
      <c r="AK437" s="20">
        <v>1.27</v>
      </c>
      <c r="AL437" s="20">
        <v>3.1</v>
      </c>
      <c r="AM437" s="20"/>
      <c r="AN437" s="20"/>
      <c r="AO437" s="20"/>
      <c r="AP437" s="20"/>
      <c r="AQ437" s="20"/>
      <c r="AR437" s="20"/>
      <c r="AS437" s="20"/>
      <c r="AT437" s="20"/>
      <c r="AU437" s="20"/>
      <c r="AV437" s="20"/>
      <c r="AW437" s="20"/>
      <c r="AX437" s="20"/>
      <c r="AY437" s="20"/>
      <c r="AZ437" s="20"/>
      <c r="BA437" s="20" t="s">
        <v>81</v>
      </c>
      <c r="BB437" s="20" t="s">
        <v>82</v>
      </c>
      <c r="BC437" s="31" t="s">
        <v>1249</v>
      </c>
      <c r="BD437" s="23">
        <v>1.98</v>
      </c>
      <c r="BE437" s="23">
        <v>1.27</v>
      </c>
      <c r="BF437" s="23">
        <v>3.1</v>
      </c>
      <c r="BG437" s="21" t="s">
        <v>84</v>
      </c>
      <c r="BH437" s="21" t="s">
        <v>1605</v>
      </c>
      <c r="BI437" s="25">
        <f t="shared" ref="BI437:BK439" si="68">(1-0.5^(SQRT(BD437)))/(1-0.5^(SQRT(1/BD437)))</f>
        <v>1.6015330641721324</v>
      </c>
      <c r="BJ437" s="25">
        <f t="shared" si="68"/>
        <v>1.1800597450069048</v>
      </c>
      <c r="BK437" s="25">
        <f t="shared" si="68"/>
        <v>2.1660246022278007</v>
      </c>
      <c r="BL437" s="20"/>
      <c r="BM437" s="23">
        <f t="shared" si="63"/>
        <v>0.42147331916522757</v>
      </c>
      <c r="BN437" s="20">
        <f t="shared" si="64"/>
        <v>0.56449153805566832</v>
      </c>
      <c r="BO437" s="20">
        <f t="shared" si="65"/>
        <v>0.47096133560614523</v>
      </c>
      <c r="BP437" s="20">
        <f t="shared" si="66"/>
        <v>0.16556506855763298</v>
      </c>
      <c r="BQ437" s="20">
        <f t="shared" si="67"/>
        <v>0.77289350688354552</v>
      </c>
    </row>
    <row r="438" spans="1:69" s="9" customFormat="1" ht="21" customHeight="1" x14ac:dyDescent="0.35">
      <c r="A438" s="20">
        <v>92</v>
      </c>
      <c r="B438" s="20">
        <v>5</v>
      </c>
      <c r="C438" s="20" t="s">
        <v>320</v>
      </c>
      <c r="D438" s="20" t="str">
        <f t="shared" si="62"/>
        <v>van Laere et al (2009)</v>
      </c>
      <c r="E438" s="20" t="s">
        <v>321</v>
      </c>
      <c r="F438" s="20" t="s">
        <v>882</v>
      </c>
      <c r="G438" s="20">
        <v>2009</v>
      </c>
      <c r="H438" s="20" t="s">
        <v>978</v>
      </c>
      <c r="I438" s="20" t="s">
        <v>1606</v>
      </c>
      <c r="J438" s="20"/>
      <c r="K438" s="20" t="s">
        <v>1574</v>
      </c>
      <c r="L438" s="20"/>
      <c r="M438" s="20"/>
      <c r="N438" s="20"/>
      <c r="O438" s="20">
        <v>1</v>
      </c>
      <c r="P438" s="20"/>
      <c r="Q438" s="20"/>
      <c r="R438" s="20"/>
      <c r="S438" s="20"/>
      <c r="T438" s="20"/>
      <c r="U438" s="20"/>
      <c r="V438" s="20"/>
      <c r="W438" s="20"/>
      <c r="X438" s="20"/>
      <c r="Y438" s="20"/>
      <c r="Z438" s="20"/>
      <c r="AA438" s="20"/>
      <c r="AB438" s="20"/>
      <c r="AC438" s="20"/>
      <c r="AD438" s="20"/>
      <c r="AE438" s="20"/>
      <c r="AF438" s="20"/>
      <c r="AG438" s="20"/>
      <c r="AH438" s="20"/>
      <c r="AI438" s="20" t="s">
        <v>178</v>
      </c>
      <c r="AJ438" s="20">
        <v>7.8</v>
      </c>
      <c r="AK438" s="20">
        <v>3.5</v>
      </c>
      <c r="AL438" s="20">
        <v>17.2</v>
      </c>
      <c r="AM438" s="20"/>
      <c r="AN438" s="20"/>
      <c r="AO438" s="20"/>
      <c r="AP438" s="20"/>
      <c r="AQ438" s="20"/>
      <c r="AR438" s="20"/>
      <c r="AS438" s="20"/>
      <c r="AT438" s="20"/>
      <c r="AU438" s="20"/>
      <c r="AV438" s="20"/>
      <c r="AW438" s="20"/>
      <c r="AX438" s="20"/>
      <c r="AY438" s="20"/>
      <c r="AZ438" s="20"/>
      <c r="BA438" s="20" t="s">
        <v>81</v>
      </c>
      <c r="BB438" s="20" t="s">
        <v>82</v>
      </c>
      <c r="BC438" s="20" t="s">
        <v>178</v>
      </c>
      <c r="BD438" s="23">
        <v>7.8</v>
      </c>
      <c r="BE438" s="23">
        <v>3.5</v>
      </c>
      <c r="BF438" s="23">
        <v>17.2</v>
      </c>
      <c r="BG438" s="21" t="s">
        <v>84</v>
      </c>
      <c r="BH438" s="21" t="s">
        <v>1607</v>
      </c>
      <c r="BI438" s="25">
        <f t="shared" si="68"/>
        <v>3.893336001071352</v>
      </c>
      <c r="BJ438" s="25">
        <f t="shared" si="68"/>
        <v>2.3467490789727461</v>
      </c>
      <c r="BK438" s="25">
        <f t="shared" si="68"/>
        <v>6.1305300036081478</v>
      </c>
      <c r="BL438" s="20"/>
      <c r="BM438" s="23">
        <f t="shared" si="63"/>
        <v>1.5465869220986059</v>
      </c>
      <c r="BN438" s="20">
        <f t="shared" si="64"/>
        <v>2.2371940025367958</v>
      </c>
      <c r="BO438" s="20">
        <f t="shared" si="65"/>
        <v>1.3592663739384194</v>
      </c>
      <c r="BP438" s="20">
        <f t="shared" si="66"/>
        <v>0.85303099976561947</v>
      </c>
      <c r="BQ438" s="20">
        <f t="shared" si="67"/>
        <v>1.8132812068318473</v>
      </c>
    </row>
    <row r="439" spans="1:69" s="9" customFormat="1" ht="21" customHeight="1" x14ac:dyDescent="0.35">
      <c r="A439" s="20">
        <v>81</v>
      </c>
      <c r="B439" s="20">
        <v>12</v>
      </c>
      <c r="C439" s="20" t="s">
        <v>730</v>
      </c>
      <c r="D439" s="20" t="str">
        <f t="shared" si="62"/>
        <v>Schinka et al (2018)</v>
      </c>
      <c r="E439" s="20" t="s">
        <v>731</v>
      </c>
      <c r="F439" s="20" t="s">
        <v>882</v>
      </c>
      <c r="G439" s="20">
        <v>2018</v>
      </c>
      <c r="H439" s="20" t="s">
        <v>1045</v>
      </c>
      <c r="I439" s="20" t="s">
        <v>1602</v>
      </c>
      <c r="J439" s="20"/>
      <c r="K439" s="20" t="s">
        <v>1574</v>
      </c>
      <c r="L439" s="20"/>
      <c r="M439" s="20"/>
      <c r="N439" s="20"/>
      <c r="O439" s="20">
        <v>1</v>
      </c>
      <c r="P439" s="20"/>
      <c r="Q439" s="20"/>
      <c r="R439" s="20"/>
      <c r="S439" s="20"/>
      <c r="T439" s="20"/>
      <c r="U439" s="20"/>
      <c r="V439" s="20"/>
      <c r="W439" s="20"/>
      <c r="X439" s="20"/>
      <c r="Y439" s="20"/>
      <c r="Z439" s="20"/>
      <c r="AA439" s="20"/>
      <c r="AB439" s="20"/>
      <c r="AC439" s="20"/>
      <c r="AD439" s="20"/>
      <c r="AE439" s="20"/>
      <c r="AF439" s="20"/>
      <c r="AG439" s="20"/>
      <c r="AH439" s="20"/>
      <c r="AI439" s="20" t="s">
        <v>178</v>
      </c>
      <c r="AJ439" s="20">
        <v>2</v>
      </c>
      <c r="AK439" s="20">
        <v>1.8</v>
      </c>
      <c r="AL439" s="20">
        <v>2.2000000000000002</v>
      </c>
      <c r="AM439" s="26"/>
      <c r="AN439" s="26"/>
      <c r="AO439" s="26"/>
      <c r="AP439" s="20"/>
      <c r="AQ439" s="20"/>
      <c r="AR439" s="20"/>
      <c r="AS439" s="20"/>
      <c r="AT439" s="20"/>
      <c r="AU439" s="20"/>
      <c r="AV439" s="20"/>
      <c r="AW439" s="20"/>
      <c r="AX439" s="20"/>
      <c r="AY439" s="20"/>
      <c r="AZ439" s="20"/>
      <c r="BA439" s="20" t="s">
        <v>81</v>
      </c>
      <c r="BB439" s="20" t="s">
        <v>82</v>
      </c>
      <c r="BC439" s="20" t="s">
        <v>178</v>
      </c>
      <c r="BD439" s="23">
        <v>2</v>
      </c>
      <c r="BE439" s="23">
        <v>1.8</v>
      </c>
      <c r="BF439" s="23">
        <v>2.2000000000000002</v>
      </c>
      <c r="BG439" s="21" t="s">
        <v>84</v>
      </c>
      <c r="BH439" s="21" t="s">
        <v>1603</v>
      </c>
      <c r="BI439" s="25">
        <f t="shared" si="68"/>
        <v>1.6125473265360659</v>
      </c>
      <c r="BJ439" s="25">
        <f t="shared" si="68"/>
        <v>1.5005188281430941</v>
      </c>
      <c r="BK439" s="25">
        <f t="shared" si="68"/>
        <v>1.7205474267022658</v>
      </c>
      <c r="BL439" s="20"/>
      <c r="BM439" s="23">
        <f t="shared" si="63"/>
        <v>0.1120284983929718</v>
      </c>
      <c r="BN439" s="20">
        <f t="shared" si="64"/>
        <v>0.10800010016619987</v>
      </c>
      <c r="BO439" s="20">
        <f t="shared" si="65"/>
        <v>0.47781511904690216</v>
      </c>
      <c r="BP439" s="20">
        <f t="shared" si="66"/>
        <v>0.40581093373231886</v>
      </c>
      <c r="BQ439" s="20">
        <f t="shared" si="67"/>
        <v>0.54264251152630982</v>
      </c>
    </row>
    <row r="440" spans="1:69" s="9" customFormat="1" ht="21" customHeight="1" x14ac:dyDescent="0.35">
      <c r="A440" s="20">
        <v>25</v>
      </c>
      <c r="B440" s="20">
        <v>1</v>
      </c>
      <c r="C440" s="20" t="s">
        <v>1580</v>
      </c>
      <c r="D440" s="20" t="str">
        <f t="shared" si="62"/>
        <v>Concannon et al (2020)</v>
      </c>
      <c r="E440" s="20" t="s">
        <v>1581</v>
      </c>
      <c r="F440" s="20" t="s">
        <v>882</v>
      </c>
      <c r="G440" s="20">
        <v>2020</v>
      </c>
      <c r="H440" s="20" t="s">
        <v>1595</v>
      </c>
      <c r="I440" s="20" t="s">
        <v>1595</v>
      </c>
      <c r="J440" s="20"/>
      <c r="K440" s="20" t="s">
        <v>1574</v>
      </c>
      <c r="L440" s="20"/>
      <c r="M440" s="20"/>
      <c r="N440" s="20"/>
      <c r="O440" s="20"/>
      <c r="P440" s="20">
        <v>1</v>
      </c>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6" t="e">
        <f>(#REF!/#REF!)/(#REF!/#REF!)</f>
        <v>#REF!</v>
      </c>
      <c r="AN440" s="26">
        <v>0.53</v>
      </c>
      <c r="AO440" s="26">
        <v>2.5</v>
      </c>
      <c r="AP440" s="20"/>
      <c r="AQ440" s="20"/>
      <c r="AR440" s="20"/>
      <c r="AS440" s="20"/>
      <c r="AT440" s="20"/>
      <c r="AU440" s="20"/>
      <c r="AV440" s="20"/>
      <c r="AW440" s="20"/>
      <c r="AX440" s="20"/>
      <c r="AY440" s="20"/>
      <c r="AZ440" s="20"/>
      <c r="BA440" s="20" t="s">
        <v>134</v>
      </c>
      <c r="BB440" s="20" t="s">
        <v>135</v>
      </c>
      <c r="BC440" s="20"/>
      <c r="BD440" s="26">
        <v>1.0833333333333333</v>
      </c>
      <c r="BE440" s="26">
        <v>0.7353030041340104</v>
      </c>
      <c r="BF440" s="26">
        <v>2.5</v>
      </c>
      <c r="BG440" s="21" t="s">
        <v>134</v>
      </c>
      <c r="BH440" s="20" t="s">
        <v>135</v>
      </c>
      <c r="BI440" s="28">
        <v>1.0833333333333333</v>
      </c>
      <c r="BJ440" s="28">
        <v>0.7353030041340104</v>
      </c>
      <c r="BK440" s="34">
        <v>2.5</v>
      </c>
      <c r="BL440" s="20"/>
      <c r="BM440" s="23">
        <f t="shared" si="63"/>
        <v>0.34803032919932286</v>
      </c>
      <c r="BN440" s="20">
        <f t="shared" si="64"/>
        <v>1.4166666666666667</v>
      </c>
      <c r="BO440" s="20">
        <f t="shared" si="65"/>
        <v>8.0042707673536356E-2</v>
      </c>
      <c r="BP440" s="20">
        <f t="shared" si="66"/>
        <v>-0.30747261419873706</v>
      </c>
      <c r="BQ440" s="20">
        <f t="shared" si="67"/>
        <v>0.91629073187415511</v>
      </c>
    </row>
    <row r="441" spans="1:69" s="9" customFormat="1" ht="21" customHeight="1" x14ac:dyDescent="0.35">
      <c r="A441" s="20">
        <v>100</v>
      </c>
      <c r="B441" s="20">
        <v>10</v>
      </c>
      <c r="C441" s="20" t="s">
        <v>112</v>
      </c>
      <c r="D441" s="20" t="str">
        <f t="shared" si="62"/>
        <v>Zagozdzon (2016)</v>
      </c>
      <c r="E441" s="20" t="s">
        <v>114</v>
      </c>
      <c r="F441" s="20" t="s">
        <v>882</v>
      </c>
      <c r="G441" s="20">
        <v>2016</v>
      </c>
      <c r="H441" s="20" t="s">
        <v>1069</v>
      </c>
      <c r="I441" s="20" t="s">
        <v>1574</v>
      </c>
      <c r="J441" s="20"/>
      <c r="K441" s="20" t="s">
        <v>1574</v>
      </c>
      <c r="L441" s="20"/>
      <c r="M441" s="20"/>
      <c r="N441" s="20"/>
      <c r="O441" s="20"/>
      <c r="P441" s="20">
        <v>1</v>
      </c>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6" t="e">
        <f>(#REF!/#REF!)/(#REF!/#REF!)</f>
        <v>#REF!</v>
      </c>
      <c r="AN441" s="26" t="e">
        <f>EXP((LN(AM441))-(1.96*(SQRT((1/#REF!)+(1/#REF!)-(1/#REF!)-(1/(#REF!))))))</f>
        <v>#REF!</v>
      </c>
      <c r="AO441" s="26" t="e">
        <f>EXP((LN(AM441))+(1.96*(SQRT((1/#REF!)+(1/(#REF!)-(1/#REF!)-(1/#REF!))))))</f>
        <v>#REF!</v>
      </c>
      <c r="AP441" s="20"/>
      <c r="AQ441" s="20"/>
      <c r="AR441" s="20"/>
      <c r="AS441" s="20"/>
      <c r="AT441" s="20"/>
      <c r="AU441" s="20"/>
      <c r="AV441" s="20"/>
      <c r="AW441" s="20"/>
      <c r="AX441" s="20"/>
      <c r="AY441" s="20"/>
      <c r="AZ441" s="20"/>
      <c r="BA441" s="20" t="s">
        <v>134</v>
      </c>
      <c r="BB441" s="20" t="s">
        <v>135</v>
      </c>
      <c r="BC441" s="20"/>
      <c r="BD441" s="23">
        <v>1.1380147058823529</v>
      </c>
      <c r="BE441" s="23">
        <v>0.50871161609956705</v>
      </c>
      <c r="BF441" s="23">
        <v>2.5201637962087706</v>
      </c>
      <c r="BG441" s="21" t="s">
        <v>134</v>
      </c>
      <c r="BH441" s="21" t="s">
        <v>135</v>
      </c>
      <c r="BI441" s="28">
        <v>1.1380147058823529</v>
      </c>
      <c r="BJ441" s="28">
        <v>0.50871161609956705</v>
      </c>
      <c r="BK441" s="28">
        <v>2.5201637962087706</v>
      </c>
      <c r="BL441" s="20"/>
      <c r="BM441" s="23">
        <f t="shared" si="63"/>
        <v>0.62930308978278582</v>
      </c>
      <c r="BN441" s="20">
        <f t="shared" si="64"/>
        <v>1.3821490903264178</v>
      </c>
      <c r="BO441" s="20">
        <f t="shared" si="65"/>
        <v>0.12928525818861616</v>
      </c>
      <c r="BP441" s="20">
        <f t="shared" si="66"/>
        <v>-0.67587399254177427</v>
      </c>
      <c r="BQ441" s="20">
        <f t="shared" si="67"/>
        <v>0.92432389790656511</v>
      </c>
    </row>
    <row r="442" spans="1:69" s="9" customFormat="1" ht="21" customHeight="1" x14ac:dyDescent="0.35">
      <c r="A442" s="20">
        <v>111</v>
      </c>
      <c r="B442" s="20">
        <v>35</v>
      </c>
      <c r="C442" s="20" t="s">
        <v>583</v>
      </c>
      <c r="D442" s="20" t="str">
        <f t="shared" si="62"/>
        <v>Fine et al (2023)</v>
      </c>
      <c r="E442" s="20" t="s">
        <v>1251</v>
      </c>
      <c r="F442" s="20" t="s">
        <v>882</v>
      </c>
      <c r="G442" s="20">
        <v>2023</v>
      </c>
      <c r="H442" s="20"/>
      <c r="I442" s="20" t="s">
        <v>1608</v>
      </c>
      <c r="J442" s="20"/>
      <c r="K442" s="20" t="s">
        <v>1574</v>
      </c>
      <c r="L442" s="20"/>
      <c r="M442" s="20"/>
      <c r="N442" s="20"/>
      <c r="O442" s="20"/>
      <c r="P442" s="20"/>
      <c r="Q442" s="20">
        <v>1</v>
      </c>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t="s">
        <v>1253</v>
      </c>
      <c r="AQ442" s="20">
        <v>1.2</v>
      </c>
      <c r="AR442" s="20">
        <v>0.9</v>
      </c>
      <c r="AS442" s="20">
        <v>1.6</v>
      </c>
      <c r="AT442" s="20"/>
      <c r="AU442" s="20"/>
      <c r="AV442" s="20"/>
      <c r="AW442" s="20"/>
      <c r="AX442" s="20"/>
      <c r="AY442" s="20"/>
      <c r="AZ442" s="20"/>
      <c r="BA442" s="20" t="s">
        <v>84</v>
      </c>
      <c r="BB442" s="20" t="s">
        <v>82</v>
      </c>
      <c r="BC442" s="20" t="s">
        <v>1253</v>
      </c>
      <c r="BD442" s="20">
        <v>1.2</v>
      </c>
      <c r="BE442" s="20">
        <v>0.9</v>
      </c>
      <c r="BF442" s="20">
        <v>1.6</v>
      </c>
      <c r="BG442" s="21" t="s">
        <v>84</v>
      </c>
      <c r="BH442" s="21" t="s">
        <v>82</v>
      </c>
      <c r="BI442" s="22">
        <v>1.2</v>
      </c>
      <c r="BJ442" s="22">
        <v>0.9</v>
      </c>
      <c r="BK442" s="22">
        <v>1.6</v>
      </c>
      <c r="BL442" s="20"/>
      <c r="BM442" s="23">
        <f t="shared" si="63"/>
        <v>0.29999999999999993</v>
      </c>
      <c r="BN442" s="20">
        <f t="shared" si="64"/>
        <v>0.40000000000000013</v>
      </c>
      <c r="BO442" s="20">
        <f t="shared" si="65"/>
        <v>0.18232155679395459</v>
      </c>
      <c r="BP442" s="20">
        <f t="shared" si="66"/>
        <v>-0.10536051565782628</v>
      </c>
      <c r="BQ442" s="20">
        <f t="shared" si="67"/>
        <v>0.47000362924573563</v>
      </c>
    </row>
    <row r="443" spans="1:69" s="9" customFormat="1" ht="21" customHeight="1" x14ac:dyDescent="0.35">
      <c r="A443" s="20">
        <v>111</v>
      </c>
      <c r="B443" s="20">
        <v>36</v>
      </c>
      <c r="C443" s="20" t="s">
        <v>583</v>
      </c>
      <c r="D443" s="20" t="str">
        <f t="shared" si="62"/>
        <v>Fine et al (2023)</v>
      </c>
      <c r="E443" s="20" t="s">
        <v>1251</v>
      </c>
      <c r="F443" s="20" t="s">
        <v>882</v>
      </c>
      <c r="G443" s="20">
        <v>2023</v>
      </c>
      <c r="H443" s="20"/>
      <c r="I443" s="20" t="s">
        <v>1609</v>
      </c>
      <c r="J443" s="20"/>
      <c r="K443" s="20" t="s">
        <v>1574</v>
      </c>
      <c r="L443" s="20"/>
      <c r="M443" s="20"/>
      <c r="N443" s="20"/>
      <c r="O443" s="20"/>
      <c r="P443" s="20"/>
      <c r="Q443" s="20">
        <v>1</v>
      </c>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t="s">
        <v>1253</v>
      </c>
      <c r="AQ443" s="20">
        <v>1.3</v>
      </c>
      <c r="AR443" s="20">
        <v>1.1000000000000001</v>
      </c>
      <c r="AS443" s="20">
        <v>1.6</v>
      </c>
      <c r="AT443" s="20"/>
      <c r="AU443" s="20"/>
      <c r="AV443" s="20"/>
      <c r="AW443" s="20"/>
      <c r="AX443" s="20"/>
      <c r="AY443" s="20"/>
      <c r="AZ443" s="20"/>
      <c r="BA443" s="20" t="s">
        <v>84</v>
      </c>
      <c r="BB443" s="20" t="s">
        <v>82</v>
      </c>
      <c r="BC443" s="20" t="s">
        <v>1253</v>
      </c>
      <c r="BD443" s="20">
        <v>1.3</v>
      </c>
      <c r="BE443" s="20">
        <v>1.1000000000000001</v>
      </c>
      <c r="BF443" s="20">
        <v>1.6</v>
      </c>
      <c r="BG443" s="21" t="s">
        <v>84</v>
      </c>
      <c r="BH443" s="21" t="s">
        <v>82</v>
      </c>
      <c r="BI443" s="22">
        <v>1.3</v>
      </c>
      <c r="BJ443" s="22">
        <v>1.1000000000000001</v>
      </c>
      <c r="BK443" s="22">
        <v>1.6</v>
      </c>
      <c r="BL443" s="20"/>
      <c r="BM443" s="23">
        <f t="shared" si="63"/>
        <v>0.19999999999999996</v>
      </c>
      <c r="BN443" s="20">
        <f t="shared" si="64"/>
        <v>0.30000000000000004</v>
      </c>
      <c r="BO443" s="20">
        <f t="shared" si="65"/>
        <v>0.26236426446749106</v>
      </c>
      <c r="BP443" s="20">
        <f t="shared" si="66"/>
        <v>9.5310179804324935E-2</v>
      </c>
      <c r="BQ443" s="20">
        <f t="shared" si="67"/>
        <v>0.47000362924573563</v>
      </c>
    </row>
    <row r="444" spans="1:69" s="9" customFormat="1" ht="21" customHeight="1" x14ac:dyDescent="0.35">
      <c r="A444" s="20">
        <v>111</v>
      </c>
      <c r="B444" s="20">
        <v>37</v>
      </c>
      <c r="C444" s="20" t="s">
        <v>583</v>
      </c>
      <c r="D444" s="20" t="str">
        <f t="shared" si="62"/>
        <v>Fine et al (2023)</v>
      </c>
      <c r="E444" s="20" t="s">
        <v>1251</v>
      </c>
      <c r="F444" s="20" t="s">
        <v>882</v>
      </c>
      <c r="G444" s="20">
        <v>2023</v>
      </c>
      <c r="H444" s="20"/>
      <c r="I444" s="20" t="s">
        <v>1610</v>
      </c>
      <c r="J444" s="20"/>
      <c r="K444" s="20" t="s">
        <v>1574</v>
      </c>
      <c r="L444" s="20"/>
      <c r="M444" s="20"/>
      <c r="N444" s="20"/>
      <c r="O444" s="20"/>
      <c r="P444" s="20"/>
      <c r="Q444" s="20">
        <v>1</v>
      </c>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t="s">
        <v>1253</v>
      </c>
      <c r="AQ444" s="20">
        <v>1</v>
      </c>
      <c r="AR444" s="20">
        <v>1.7</v>
      </c>
      <c r="AS444" s="20">
        <v>1.3</v>
      </c>
      <c r="AT444" s="20"/>
      <c r="AU444" s="20"/>
      <c r="AV444" s="20"/>
      <c r="AW444" s="20"/>
      <c r="AX444" s="20"/>
      <c r="AY444" s="20"/>
      <c r="AZ444" s="20"/>
      <c r="BA444" s="20" t="s">
        <v>84</v>
      </c>
      <c r="BB444" s="20" t="s">
        <v>82</v>
      </c>
      <c r="BC444" s="20" t="s">
        <v>1253</v>
      </c>
      <c r="BD444" s="20">
        <v>1.4</v>
      </c>
      <c r="BE444" s="20">
        <v>1</v>
      </c>
      <c r="BF444" s="20">
        <v>1.8</v>
      </c>
      <c r="BG444" s="21" t="s">
        <v>84</v>
      </c>
      <c r="BH444" s="21" t="s">
        <v>82</v>
      </c>
      <c r="BI444" s="20">
        <v>1.4</v>
      </c>
      <c r="BJ444" s="20">
        <v>1</v>
      </c>
      <c r="BK444" s="20">
        <v>1.8</v>
      </c>
      <c r="BL444" s="20"/>
      <c r="BM444" s="23">
        <f t="shared" si="63"/>
        <v>0.39999999999999991</v>
      </c>
      <c r="BN444" s="20">
        <f t="shared" si="64"/>
        <v>0.40000000000000013</v>
      </c>
      <c r="BO444" s="20">
        <f t="shared" si="65"/>
        <v>0.33647223662121289</v>
      </c>
      <c r="BP444" s="20">
        <f t="shared" si="66"/>
        <v>0</v>
      </c>
      <c r="BQ444" s="20">
        <f t="shared" si="67"/>
        <v>0.58778666490211906</v>
      </c>
    </row>
    <row r="445" spans="1:69" s="9" customFormat="1" ht="21" customHeight="1" x14ac:dyDescent="0.35">
      <c r="A445" s="20">
        <v>111</v>
      </c>
      <c r="B445" s="20">
        <v>38</v>
      </c>
      <c r="C445" s="20" t="s">
        <v>583</v>
      </c>
      <c r="D445" s="20" t="str">
        <f t="shared" si="62"/>
        <v>Fine et al (2023)</v>
      </c>
      <c r="E445" s="20" t="s">
        <v>1251</v>
      </c>
      <c r="F445" s="20" t="s">
        <v>882</v>
      </c>
      <c r="G445" s="20">
        <v>2023</v>
      </c>
      <c r="H445" s="20"/>
      <c r="I445" s="20" t="s">
        <v>1611</v>
      </c>
      <c r="J445" s="20"/>
      <c r="K445" s="20" t="s">
        <v>1574</v>
      </c>
      <c r="L445" s="20"/>
      <c r="M445" s="20"/>
      <c r="N445" s="20"/>
      <c r="O445" s="20"/>
      <c r="P445" s="20"/>
      <c r="Q445" s="20">
        <v>1</v>
      </c>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t="s">
        <v>1253</v>
      </c>
      <c r="AQ445" s="20">
        <v>1.6</v>
      </c>
      <c r="AR445" s="20">
        <v>1.3</v>
      </c>
      <c r="AS445" s="20">
        <v>2</v>
      </c>
      <c r="AT445" s="20"/>
      <c r="AU445" s="20"/>
      <c r="AV445" s="20"/>
      <c r="AW445" s="20"/>
      <c r="AX445" s="20"/>
      <c r="AY445" s="20"/>
      <c r="AZ445" s="20"/>
      <c r="BA445" s="20" t="s">
        <v>84</v>
      </c>
      <c r="BB445" s="20" t="s">
        <v>82</v>
      </c>
      <c r="BC445" s="20" t="s">
        <v>1253</v>
      </c>
      <c r="BD445" s="20">
        <v>1.6</v>
      </c>
      <c r="BE445" s="20">
        <v>1.3</v>
      </c>
      <c r="BF445" s="20">
        <v>2</v>
      </c>
      <c r="BG445" s="21" t="s">
        <v>84</v>
      </c>
      <c r="BH445" s="21" t="s">
        <v>82</v>
      </c>
      <c r="BI445" s="22">
        <v>1.6</v>
      </c>
      <c r="BJ445" s="22">
        <v>1.3</v>
      </c>
      <c r="BK445" s="22">
        <v>2</v>
      </c>
      <c r="BL445" s="20"/>
      <c r="BM445" s="23">
        <f t="shared" si="63"/>
        <v>0.30000000000000004</v>
      </c>
      <c r="BN445" s="20">
        <f t="shared" si="64"/>
        <v>0.39999999999999991</v>
      </c>
      <c r="BO445" s="20">
        <f t="shared" si="65"/>
        <v>0.47000362924573563</v>
      </c>
      <c r="BP445" s="20">
        <f t="shared" si="66"/>
        <v>0.26236426446749106</v>
      </c>
      <c r="BQ445" s="20">
        <f t="shared" si="67"/>
        <v>0.69314718055994529</v>
      </c>
    </row>
    <row r="446" spans="1:69" s="9" customFormat="1" ht="21" customHeight="1" x14ac:dyDescent="0.35">
      <c r="A446" s="20">
        <v>111</v>
      </c>
      <c r="B446" s="20">
        <v>39</v>
      </c>
      <c r="C446" s="20" t="s">
        <v>583</v>
      </c>
      <c r="D446" s="20" t="str">
        <f t="shared" si="62"/>
        <v>Fine et al (2023)</v>
      </c>
      <c r="E446" s="20" t="s">
        <v>1251</v>
      </c>
      <c r="F446" s="20" t="s">
        <v>882</v>
      </c>
      <c r="G446" s="20">
        <v>2023</v>
      </c>
      <c r="H446" s="20"/>
      <c r="I446" s="20" t="s">
        <v>1612</v>
      </c>
      <c r="J446" s="20"/>
      <c r="K446" s="20" t="s">
        <v>1574</v>
      </c>
      <c r="L446" s="20"/>
      <c r="M446" s="20"/>
      <c r="N446" s="20"/>
      <c r="O446" s="20"/>
      <c r="P446" s="20"/>
      <c r="Q446" s="20">
        <v>1</v>
      </c>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t="s">
        <v>1253</v>
      </c>
      <c r="AQ446" s="20">
        <v>1.6</v>
      </c>
      <c r="AR446" s="20">
        <v>1.4</v>
      </c>
      <c r="AS446" s="20">
        <v>1.7</v>
      </c>
      <c r="AT446" s="20"/>
      <c r="AU446" s="20"/>
      <c r="AV446" s="20"/>
      <c r="AW446" s="20"/>
      <c r="AX446" s="20"/>
      <c r="AY446" s="20"/>
      <c r="AZ446" s="20"/>
      <c r="BA446" s="20" t="s">
        <v>84</v>
      </c>
      <c r="BB446" s="20" t="s">
        <v>82</v>
      </c>
      <c r="BC446" s="20" t="s">
        <v>1253</v>
      </c>
      <c r="BD446" s="20">
        <v>1.6</v>
      </c>
      <c r="BE446" s="20">
        <v>1.4</v>
      </c>
      <c r="BF446" s="20">
        <v>1.7</v>
      </c>
      <c r="BG446" s="21" t="s">
        <v>84</v>
      </c>
      <c r="BH446" s="21" t="s">
        <v>82</v>
      </c>
      <c r="BI446" s="22">
        <v>1.6</v>
      </c>
      <c r="BJ446" s="22">
        <v>1.4</v>
      </c>
      <c r="BK446" s="22">
        <v>1.7</v>
      </c>
      <c r="BL446" s="20"/>
      <c r="BM446" s="23">
        <f t="shared" si="63"/>
        <v>0.20000000000000018</v>
      </c>
      <c r="BN446" s="20">
        <f t="shared" si="64"/>
        <v>9.9999999999999867E-2</v>
      </c>
      <c r="BO446" s="20">
        <f t="shared" si="65"/>
        <v>0.47000362924573563</v>
      </c>
      <c r="BP446" s="20">
        <f t="shared" si="66"/>
        <v>0.33647223662121289</v>
      </c>
      <c r="BQ446" s="20">
        <f t="shared" si="67"/>
        <v>0.53062825106217038</v>
      </c>
    </row>
    <row r="447" spans="1:69" s="9" customFormat="1" ht="21" customHeight="1" x14ac:dyDescent="0.35">
      <c r="A447" s="20">
        <v>111</v>
      </c>
      <c r="B447" s="20">
        <v>40</v>
      </c>
      <c r="C447" s="20" t="s">
        <v>583</v>
      </c>
      <c r="D447" s="20" t="str">
        <f t="shared" si="62"/>
        <v>Fine et al (2023)</v>
      </c>
      <c r="E447" s="20" t="s">
        <v>1251</v>
      </c>
      <c r="F447" s="20" t="s">
        <v>882</v>
      </c>
      <c r="G447" s="20">
        <v>2023</v>
      </c>
      <c r="H447" s="20"/>
      <c r="I447" s="20" t="s">
        <v>1613</v>
      </c>
      <c r="J447" s="20"/>
      <c r="K447" s="20" t="s">
        <v>1574</v>
      </c>
      <c r="L447" s="20"/>
      <c r="M447" s="20"/>
      <c r="N447" s="20"/>
      <c r="O447" s="20"/>
      <c r="P447" s="20"/>
      <c r="Q447" s="20">
        <v>1</v>
      </c>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t="s">
        <v>1253</v>
      </c>
      <c r="AQ447" s="20">
        <v>1.2</v>
      </c>
      <c r="AR447" s="20">
        <v>1.1000000000000001</v>
      </c>
      <c r="AS447" s="20">
        <v>1.4</v>
      </c>
      <c r="AT447" s="20"/>
      <c r="AU447" s="20"/>
      <c r="AV447" s="20"/>
      <c r="AW447" s="20"/>
      <c r="AX447" s="20"/>
      <c r="AY447" s="20"/>
      <c r="AZ447" s="20"/>
      <c r="BA447" s="20" t="s">
        <v>84</v>
      </c>
      <c r="BB447" s="20" t="s">
        <v>82</v>
      </c>
      <c r="BC447" s="20" t="s">
        <v>1253</v>
      </c>
      <c r="BD447" s="20">
        <v>1.2</v>
      </c>
      <c r="BE447" s="20">
        <v>1.1000000000000001</v>
      </c>
      <c r="BF447" s="20">
        <v>1.4</v>
      </c>
      <c r="BG447" s="21" t="s">
        <v>84</v>
      </c>
      <c r="BH447" s="21" t="s">
        <v>82</v>
      </c>
      <c r="BI447" s="22">
        <v>1.2</v>
      </c>
      <c r="BJ447" s="22">
        <v>1.1000000000000001</v>
      </c>
      <c r="BK447" s="22">
        <v>1.4</v>
      </c>
      <c r="BL447" s="20"/>
      <c r="BM447" s="23">
        <f t="shared" si="63"/>
        <v>9.9999999999999867E-2</v>
      </c>
      <c r="BN447" s="20">
        <f t="shared" si="64"/>
        <v>0.19999999999999996</v>
      </c>
      <c r="BO447" s="20">
        <f t="shared" si="65"/>
        <v>0.18232155679395459</v>
      </c>
      <c r="BP447" s="20">
        <f t="shared" si="66"/>
        <v>9.5310179804324935E-2</v>
      </c>
      <c r="BQ447" s="20">
        <f t="shared" si="67"/>
        <v>0.33647223662121289</v>
      </c>
    </row>
    <row r="448" spans="1:69" s="9" customFormat="1" ht="21" customHeight="1" x14ac:dyDescent="0.35">
      <c r="A448" s="9">
        <v>39</v>
      </c>
      <c r="B448" s="9">
        <v>13</v>
      </c>
      <c r="C448" s="9" t="s">
        <v>378</v>
      </c>
      <c r="D448" s="9" t="s">
        <v>1658</v>
      </c>
      <c r="E448" s="9" t="s">
        <v>379</v>
      </c>
      <c r="F448" s="9" t="s">
        <v>882</v>
      </c>
      <c r="G448" s="9">
        <v>2000</v>
      </c>
      <c r="H448" s="9" t="s">
        <v>912</v>
      </c>
      <c r="I448" s="9" t="s">
        <v>1420</v>
      </c>
      <c r="J448" s="9" t="s">
        <v>1421</v>
      </c>
      <c r="K448" s="9" t="s">
        <v>1421</v>
      </c>
      <c r="S448" s="9">
        <v>1</v>
      </c>
      <c r="AT448" s="9">
        <v>113.2</v>
      </c>
      <c r="AU448" s="9">
        <v>10.3</v>
      </c>
      <c r="AV448" s="9">
        <v>1249</v>
      </c>
      <c r="BA448" s="9" t="s">
        <v>575</v>
      </c>
      <c r="BB448" s="9" t="s">
        <v>82</v>
      </c>
      <c r="BD448" s="9">
        <v>113.2</v>
      </c>
      <c r="BE448" s="9">
        <v>10.3</v>
      </c>
      <c r="BF448" s="9">
        <v>1249</v>
      </c>
      <c r="BG448" s="35" t="s">
        <v>575</v>
      </c>
      <c r="BH448" s="35"/>
      <c r="BI448" s="36">
        <v>113.2</v>
      </c>
      <c r="BJ448" s="36">
        <v>10.3</v>
      </c>
      <c r="BK448" s="36">
        <v>1249</v>
      </c>
      <c r="BM448" s="9">
        <v>102.9</v>
      </c>
      <c r="BN448" s="9">
        <v>1135.8</v>
      </c>
      <c r="BO448" s="9">
        <v>4.7291561657690826</v>
      </c>
      <c r="BP448" s="9">
        <v>2.33214389523559</v>
      </c>
      <c r="BQ448" s="9">
        <v>7.1300985101255776</v>
      </c>
    </row>
    <row r="449" spans="1:69" s="9" customFormat="1" ht="21" customHeight="1" x14ac:dyDescent="0.35">
      <c r="A449" s="9">
        <v>39</v>
      </c>
      <c r="B449" s="9">
        <v>14</v>
      </c>
      <c r="C449" s="9" t="s">
        <v>378</v>
      </c>
      <c r="D449" s="9" t="s">
        <v>1658</v>
      </c>
      <c r="E449" s="9" t="s">
        <v>379</v>
      </c>
      <c r="F449" s="9" t="s">
        <v>882</v>
      </c>
      <c r="G449" s="9">
        <v>2000</v>
      </c>
      <c r="H449" s="9" t="s">
        <v>912</v>
      </c>
      <c r="I449" s="9" t="s">
        <v>1422</v>
      </c>
      <c r="J449" s="9" t="s">
        <v>1421</v>
      </c>
      <c r="K449" s="9" t="s">
        <v>1421</v>
      </c>
      <c r="S449" s="9">
        <v>1</v>
      </c>
      <c r="AT449" s="9">
        <v>10</v>
      </c>
      <c r="AU449" s="9">
        <v>2.2000000000000002</v>
      </c>
      <c r="AV449" s="9">
        <v>44.8</v>
      </c>
      <c r="BA449" s="9" t="s">
        <v>575</v>
      </c>
      <c r="BB449" s="9" t="s">
        <v>82</v>
      </c>
      <c r="BD449" s="9">
        <v>10</v>
      </c>
      <c r="BE449" s="9">
        <v>2.2000000000000002</v>
      </c>
      <c r="BF449" s="9">
        <v>44.8</v>
      </c>
      <c r="BG449" s="35" t="s">
        <v>575</v>
      </c>
      <c r="BH449" s="35"/>
      <c r="BI449" s="36">
        <v>10</v>
      </c>
      <c r="BJ449" s="36">
        <v>2.2000000000000002</v>
      </c>
      <c r="BK449" s="36">
        <v>44.8</v>
      </c>
      <c r="BM449" s="9">
        <v>7.8</v>
      </c>
      <c r="BN449" s="9">
        <v>34.799999999999997</v>
      </c>
      <c r="BO449" s="9">
        <v>2.3025850929940459</v>
      </c>
      <c r="BP449" s="9">
        <v>0.78845736036427028</v>
      </c>
      <c r="BQ449" s="9">
        <v>3.8022081394209395</v>
      </c>
    </row>
    <row r="450" spans="1:69" s="9" customFormat="1" ht="21" customHeight="1" x14ac:dyDescent="0.35">
      <c r="A450" s="9">
        <v>39</v>
      </c>
      <c r="B450" s="9">
        <v>15</v>
      </c>
      <c r="C450" s="9" t="s">
        <v>378</v>
      </c>
      <c r="D450" s="9" t="s">
        <v>1658</v>
      </c>
      <c r="E450" s="9" t="s">
        <v>379</v>
      </c>
      <c r="F450" s="9" t="s">
        <v>882</v>
      </c>
      <c r="G450" s="9">
        <v>2000</v>
      </c>
      <c r="H450" s="9" t="s">
        <v>912</v>
      </c>
      <c r="I450" s="9" t="s">
        <v>1422</v>
      </c>
      <c r="J450" s="9" t="s">
        <v>1421</v>
      </c>
      <c r="K450" s="9" t="s">
        <v>1421</v>
      </c>
      <c r="S450" s="9">
        <v>1</v>
      </c>
      <c r="AT450" s="9">
        <v>14.4</v>
      </c>
      <c r="AU450" s="9">
        <v>7.8</v>
      </c>
      <c r="AV450" s="9">
        <v>26.4</v>
      </c>
      <c r="BA450" s="9" t="s">
        <v>575</v>
      </c>
      <c r="BB450" s="9" t="s">
        <v>82</v>
      </c>
      <c r="BD450" s="9">
        <v>14.4</v>
      </c>
      <c r="BE450" s="9">
        <v>7.8</v>
      </c>
      <c r="BF450" s="9">
        <v>26.4</v>
      </c>
      <c r="BG450" s="35" t="s">
        <v>575</v>
      </c>
      <c r="BH450" s="35"/>
      <c r="BI450" s="36">
        <v>14.4</v>
      </c>
      <c r="BJ450" s="36">
        <v>7.8</v>
      </c>
      <c r="BK450" s="36">
        <v>26.4</v>
      </c>
      <c r="BM450" s="9">
        <v>6.6000000000000005</v>
      </c>
      <c r="BN450" s="9">
        <v>11.999999999999998</v>
      </c>
      <c r="BO450" s="9">
        <v>2.6672282065819548</v>
      </c>
      <c r="BP450" s="9">
        <v>2.0541237336955462</v>
      </c>
      <c r="BQ450" s="9">
        <v>3.2733640101522705</v>
      </c>
    </row>
    <row r="451" spans="1:69" s="9" customFormat="1" ht="21" customHeight="1" x14ac:dyDescent="0.35">
      <c r="A451" s="9">
        <v>87</v>
      </c>
      <c r="B451" s="9">
        <v>3</v>
      </c>
      <c r="C451" s="9" t="s">
        <v>1048</v>
      </c>
      <c r="D451" s="9" t="s">
        <v>1668</v>
      </c>
      <c r="E451" s="9" t="s">
        <v>1049</v>
      </c>
      <c r="F451" s="9" t="s">
        <v>882</v>
      </c>
      <c r="G451" s="9">
        <v>2018</v>
      </c>
      <c r="H451" s="9" t="s">
        <v>1062</v>
      </c>
      <c r="I451" s="9" t="s">
        <v>1425</v>
      </c>
      <c r="J451" s="9" t="s">
        <v>1421</v>
      </c>
      <c r="K451" s="9" t="s">
        <v>1421</v>
      </c>
      <c r="T451" s="9">
        <v>1</v>
      </c>
      <c r="AW451" s="9" t="s">
        <v>178</v>
      </c>
      <c r="AX451" s="9">
        <v>40.200000000000003</v>
      </c>
      <c r="AY451" s="9">
        <v>23.8</v>
      </c>
      <c r="AZ451" s="9">
        <v>63.6</v>
      </c>
      <c r="BA451" s="9" t="s">
        <v>158</v>
      </c>
      <c r="BB451" s="9" t="s">
        <v>82</v>
      </c>
      <c r="BC451" s="9" t="s">
        <v>178</v>
      </c>
      <c r="BD451" s="9">
        <v>40.200000000000003</v>
      </c>
      <c r="BE451" s="9">
        <v>23.8</v>
      </c>
      <c r="BF451" s="9">
        <v>63.6</v>
      </c>
      <c r="BG451" s="35" t="s">
        <v>158</v>
      </c>
      <c r="BH451" s="35"/>
      <c r="BI451" s="36">
        <v>40.200000000000003</v>
      </c>
      <c r="BJ451" s="36">
        <v>23.8</v>
      </c>
      <c r="BK451" s="36">
        <v>63.6</v>
      </c>
      <c r="BM451" s="9">
        <v>16.400000000000002</v>
      </c>
      <c r="BN451" s="9">
        <v>23.4</v>
      </c>
      <c r="BO451" s="9">
        <v>3.6938669956249757</v>
      </c>
      <c r="BP451" s="9">
        <v>3.1696855806774291</v>
      </c>
      <c r="BQ451" s="9">
        <v>4.1526134703460764</v>
      </c>
    </row>
    <row r="452" spans="1:69" s="9" customFormat="1" ht="21" customHeight="1" x14ac:dyDescent="0.35">
      <c r="A452" s="9">
        <v>89</v>
      </c>
      <c r="B452" s="9">
        <v>3</v>
      </c>
      <c r="C452" s="9" t="s">
        <v>1244</v>
      </c>
      <c r="D452" s="9" t="s">
        <v>1679</v>
      </c>
      <c r="E452" s="9" t="s">
        <v>182</v>
      </c>
      <c r="F452" s="9" t="s">
        <v>882</v>
      </c>
      <c r="G452" s="9">
        <v>2017</v>
      </c>
      <c r="H452" s="9" t="s">
        <v>1248</v>
      </c>
      <c r="I452" s="9" t="s">
        <v>1426</v>
      </c>
      <c r="J452" s="9" t="s">
        <v>1421</v>
      </c>
      <c r="K452" s="9" t="s">
        <v>1421</v>
      </c>
      <c r="O452" s="9">
        <v>1</v>
      </c>
      <c r="AI452" s="9" t="s">
        <v>1249</v>
      </c>
      <c r="AJ452" s="9">
        <v>25.45</v>
      </c>
      <c r="AK452" s="9">
        <v>9.19</v>
      </c>
      <c r="AL452" s="9">
        <v>70.48</v>
      </c>
      <c r="BA452" s="9" t="s">
        <v>81</v>
      </c>
      <c r="BB452" s="9" t="s">
        <v>82</v>
      </c>
      <c r="BC452" s="9" t="s">
        <v>1249</v>
      </c>
      <c r="BD452" s="9">
        <v>25.45</v>
      </c>
      <c r="BE452" s="9">
        <v>9.19</v>
      </c>
      <c r="BF452" s="9">
        <v>70.48</v>
      </c>
      <c r="BG452" s="35" t="s">
        <v>84</v>
      </c>
      <c r="BH452" s="35" t="s">
        <v>1427</v>
      </c>
      <c r="BI452" s="36">
        <v>7.5535724167305682</v>
      </c>
      <c r="BJ452" s="36">
        <v>4.2942070668068855</v>
      </c>
      <c r="BK452" s="36">
        <v>12.581166422190561</v>
      </c>
      <c r="BM452" s="9">
        <v>3.2593653499236828</v>
      </c>
      <c r="BN452" s="9">
        <v>5.027594005459993</v>
      </c>
      <c r="BO452" s="9">
        <v>2.0220206191312426</v>
      </c>
      <c r="BP452" s="9">
        <v>1.4572669206523092</v>
      </c>
      <c r="BQ452" s="9">
        <v>2.5322009673389365</v>
      </c>
    </row>
    <row r="453" spans="1:69" s="9" customFormat="1" ht="21" customHeight="1" x14ac:dyDescent="0.35">
      <c r="A453" s="9">
        <v>81</v>
      </c>
      <c r="B453" s="9">
        <v>6</v>
      </c>
      <c r="C453" s="9" t="s">
        <v>730</v>
      </c>
      <c r="D453" s="9" t="s">
        <v>1687</v>
      </c>
      <c r="E453" s="9" t="s">
        <v>731</v>
      </c>
      <c r="F453" s="9" t="s">
        <v>882</v>
      </c>
      <c r="G453" s="9">
        <v>2018</v>
      </c>
      <c r="H453" s="9" t="s">
        <v>1045</v>
      </c>
      <c r="I453" s="9" t="s">
        <v>1423</v>
      </c>
      <c r="J453" s="9" t="s">
        <v>1421</v>
      </c>
      <c r="K453" s="9" t="s">
        <v>1421</v>
      </c>
      <c r="O453" s="9">
        <v>1</v>
      </c>
      <c r="AI453" s="9" t="s">
        <v>178</v>
      </c>
      <c r="AJ453" s="9">
        <v>6.8</v>
      </c>
      <c r="AK453" s="9">
        <v>5.2</v>
      </c>
      <c r="AL453" s="9">
        <v>9.1</v>
      </c>
      <c r="BA453" s="9" t="s">
        <v>81</v>
      </c>
      <c r="BB453" s="9" t="s">
        <v>82</v>
      </c>
      <c r="BC453" s="9" t="s">
        <v>178</v>
      </c>
      <c r="BD453" s="9">
        <v>6.8</v>
      </c>
      <c r="BE453" s="9">
        <v>5.2</v>
      </c>
      <c r="BF453" s="9">
        <v>9.1</v>
      </c>
      <c r="BG453" s="35" t="s">
        <v>84</v>
      </c>
      <c r="BH453" s="35" t="s">
        <v>1424</v>
      </c>
      <c r="BI453" s="36">
        <v>3.5813336591686831</v>
      </c>
      <c r="BJ453" s="36">
        <v>3.0298041346091069</v>
      </c>
      <c r="BK453" s="36">
        <v>4.2692700407364352</v>
      </c>
      <c r="BM453" s="9">
        <v>0.55152952455957616</v>
      </c>
      <c r="BN453" s="9">
        <v>0.68793638156775216</v>
      </c>
      <c r="BO453" s="9">
        <v>1.2757352615343982</v>
      </c>
      <c r="BP453" s="9">
        <v>1.1084979753886919</v>
      </c>
      <c r="BQ453" s="9">
        <v>1.4514428619796009</v>
      </c>
    </row>
    <row r="454" spans="1:69" s="9" customFormat="1" ht="21" customHeight="1" x14ac:dyDescent="0.35">
      <c r="A454" s="20">
        <v>11</v>
      </c>
      <c r="B454" s="20">
        <v>25</v>
      </c>
      <c r="C454" s="20" t="s">
        <v>201</v>
      </c>
      <c r="D454" s="20" t="str">
        <f t="shared" ref="D454:D466" si="69">CONCATENATE(C454," ","(",G454,")")</f>
        <v>Beijer et al (2011)</v>
      </c>
      <c r="E454" s="20" t="s">
        <v>202</v>
      </c>
      <c r="F454" s="20" t="s">
        <v>882</v>
      </c>
      <c r="G454" s="20">
        <v>2011</v>
      </c>
      <c r="H454" s="20" t="s">
        <v>1013</v>
      </c>
      <c r="I454" s="20" t="s">
        <v>1614</v>
      </c>
      <c r="J454" s="20"/>
      <c r="K454" s="20" t="s">
        <v>1615</v>
      </c>
      <c r="L454" s="20"/>
      <c r="M454" s="20"/>
      <c r="N454" s="20"/>
      <c r="O454" s="20"/>
      <c r="P454" s="20"/>
      <c r="Q454" s="20">
        <v>1</v>
      </c>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t="s">
        <v>159</v>
      </c>
      <c r="AQ454" s="20">
        <v>2</v>
      </c>
      <c r="AR454" s="20">
        <v>0.1</v>
      </c>
      <c r="AS454" s="20">
        <v>11.3</v>
      </c>
      <c r="AT454" s="20"/>
      <c r="AU454" s="20"/>
      <c r="AV454" s="20"/>
      <c r="AW454" s="20"/>
      <c r="AX454" s="20"/>
      <c r="AY454" s="20"/>
      <c r="AZ454" s="20"/>
      <c r="BA454" s="20" t="s">
        <v>84</v>
      </c>
      <c r="BB454" s="20" t="s">
        <v>82</v>
      </c>
      <c r="BC454" s="20" t="s">
        <v>159</v>
      </c>
      <c r="BD454" s="20">
        <v>2</v>
      </c>
      <c r="BE454" s="20">
        <v>0.1</v>
      </c>
      <c r="BF454" s="20">
        <v>11.3</v>
      </c>
      <c r="BG454" s="21" t="s">
        <v>84</v>
      </c>
      <c r="BH454" s="21" t="s">
        <v>82</v>
      </c>
      <c r="BI454" s="22">
        <v>2</v>
      </c>
      <c r="BJ454" s="22">
        <v>0.1</v>
      </c>
      <c r="BK454" s="22">
        <v>11.3</v>
      </c>
      <c r="BL454" s="20"/>
      <c r="BM454" s="23">
        <f t="shared" ref="BM454:BM466" si="70">BI454-BJ454</f>
        <v>1.9</v>
      </c>
      <c r="BN454" s="20">
        <f t="shared" ref="BN454:BN466" si="71">BK454-BI454</f>
        <v>9.3000000000000007</v>
      </c>
      <c r="BO454" s="20">
        <f t="shared" ref="BO454:BO466" si="72">LN(BI454)</f>
        <v>0.69314718055994529</v>
      </c>
      <c r="BP454" s="20">
        <f t="shared" ref="BP454:BP466" si="73">LN(BJ454)</f>
        <v>-2.3025850929940455</v>
      </c>
      <c r="BQ454" s="20">
        <f t="shared" ref="BQ454:BQ466" si="74">LN(BK454)</f>
        <v>2.4248027257182949</v>
      </c>
    </row>
    <row r="455" spans="1:69" s="9" customFormat="1" ht="21" customHeight="1" x14ac:dyDescent="0.35">
      <c r="A455" s="20">
        <v>11</v>
      </c>
      <c r="B455" s="20">
        <v>26</v>
      </c>
      <c r="C455" s="20" t="s">
        <v>201</v>
      </c>
      <c r="D455" s="20" t="str">
        <f t="shared" si="69"/>
        <v>Beijer et al (2011)</v>
      </c>
      <c r="E455" s="20" t="s">
        <v>202</v>
      </c>
      <c r="F455" s="20" t="s">
        <v>882</v>
      </c>
      <c r="G455" s="20">
        <v>2011</v>
      </c>
      <c r="H455" s="20" t="s">
        <v>1013</v>
      </c>
      <c r="I455" s="20" t="s">
        <v>1616</v>
      </c>
      <c r="J455" s="20"/>
      <c r="K455" s="20" t="s">
        <v>1615</v>
      </c>
      <c r="L455" s="20"/>
      <c r="M455" s="20"/>
      <c r="N455" s="20"/>
      <c r="O455" s="20"/>
      <c r="P455" s="20"/>
      <c r="Q455" s="20">
        <v>1</v>
      </c>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t="s">
        <v>159</v>
      </c>
      <c r="AQ455" s="20">
        <v>6.3</v>
      </c>
      <c r="AR455" s="20">
        <v>3.5</v>
      </c>
      <c r="AS455" s="20">
        <v>9.8000000000000007</v>
      </c>
      <c r="AT455" s="20"/>
      <c r="AU455" s="20"/>
      <c r="AV455" s="20"/>
      <c r="AW455" s="20"/>
      <c r="AX455" s="20"/>
      <c r="AY455" s="20"/>
      <c r="AZ455" s="20"/>
      <c r="BA455" s="20" t="s">
        <v>84</v>
      </c>
      <c r="BB455" s="20" t="s">
        <v>82</v>
      </c>
      <c r="BC455" s="20" t="s">
        <v>159</v>
      </c>
      <c r="BD455" s="20">
        <v>6.3</v>
      </c>
      <c r="BE455" s="20">
        <v>3.5</v>
      </c>
      <c r="BF455" s="20">
        <v>9.8000000000000007</v>
      </c>
      <c r="BG455" s="21" t="s">
        <v>84</v>
      </c>
      <c r="BH455" s="21" t="s">
        <v>82</v>
      </c>
      <c r="BI455" s="22">
        <v>6.3</v>
      </c>
      <c r="BJ455" s="22">
        <v>3.5</v>
      </c>
      <c r="BK455" s="22">
        <v>9.8000000000000007</v>
      </c>
      <c r="BL455" s="20"/>
      <c r="BM455" s="23">
        <f t="shared" si="70"/>
        <v>2.8</v>
      </c>
      <c r="BN455" s="20">
        <f t="shared" si="71"/>
        <v>3.5000000000000009</v>
      </c>
      <c r="BO455" s="20">
        <f t="shared" si="72"/>
        <v>1.8405496333974869</v>
      </c>
      <c r="BP455" s="20">
        <f t="shared" si="73"/>
        <v>1.2527629684953681</v>
      </c>
      <c r="BQ455" s="20">
        <f t="shared" si="74"/>
        <v>2.2823823856765264</v>
      </c>
    </row>
    <row r="456" spans="1:69" s="9" customFormat="1" ht="21" customHeight="1" x14ac:dyDescent="0.35">
      <c r="A456" s="20">
        <v>11</v>
      </c>
      <c r="B456" s="20">
        <v>27</v>
      </c>
      <c r="C456" s="20" t="s">
        <v>201</v>
      </c>
      <c r="D456" s="20" t="str">
        <f t="shared" si="69"/>
        <v>Beijer et al (2011)</v>
      </c>
      <c r="E456" s="20" t="s">
        <v>202</v>
      </c>
      <c r="F456" s="20" t="s">
        <v>882</v>
      </c>
      <c r="G456" s="20">
        <v>2011</v>
      </c>
      <c r="H456" s="20" t="s">
        <v>1013</v>
      </c>
      <c r="I456" s="20" t="s">
        <v>1617</v>
      </c>
      <c r="J456" s="20"/>
      <c r="K456" s="20" t="s">
        <v>1615</v>
      </c>
      <c r="L456" s="20"/>
      <c r="M456" s="20"/>
      <c r="N456" s="20"/>
      <c r="O456" s="20"/>
      <c r="P456" s="20"/>
      <c r="Q456" s="20">
        <v>1</v>
      </c>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t="s">
        <v>159</v>
      </c>
      <c r="AQ456" s="20">
        <v>14.3</v>
      </c>
      <c r="AR456" s="20">
        <v>1.7</v>
      </c>
      <c r="AS456" s="20">
        <v>51.6</v>
      </c>
      <c r="AT456" s="20"/>
      <c r="AU456" s="20"/>
      <c r="AV456" s="20"/>
      <c r="AW456" s="20"/>
      <c r="AX456" s="20"/>
      <c r="AY456" s="20"/>
      <c r="AZ456" s="20"/>
      <c r="BA456" s="20" t="s">
        <v>84</v>
      </c>
      <c r="BB456" s="20" t="s">
        <v>82</v>
      </c>
      <c r="BC456" s="20" t="s">
        <v>159</v>
      </c>
      <c r="BD456" s="20">
        <v>14.3</v>
      </c>
      <c r="BE456" s="20">
        <v>1.7</v>
      </c>
      <c r="BF456" s="20">
        <v>51.6</v>
      </c>
      <c r="BG456" s="21" t="s">
        <v>84</v>
      </c>
      <c r="BH456" s="21" t="s">
        <v>82</v>
      </c>
      <c r="BI456" s="22">
        <v>14.3</v>
      </c>
      <c r="BJ456" s="22">
        <v>1.7</v>
      </c>
      <c r="BK456" s="22">
        <v>51.6</v>
      </c>
      <c r="BL456" s="20"/>
      <c r="BM456" s="23">
        <f t="shared" si="70"/>
        <v>12.600000000000001</v>
      </c>
      <c r="BN456" s="20">
        <f t="shared" si="71"/>
        <v>37.299999999999997</v>
      </c>
      <c r="BO456" s="20">
        <f t="shared" si="72"/>
        <v>2.6602595372658615</v>
      </c>
      <c r="BP456" s="20">
        <f t="shared" si="73"/>
        <v>0.53062825106217038</v>
      </c>
      <c r="BQ456" s="20">
        <f t="shared" si="74"/>
        <v>3.9435216724875173</v>
      </c>
    </row>
    <row r="457" spans="1:69" s="9" customFormat="1" ht="21" customHeight="1" x14ac:dyDescent="0.35">
      <c r="A457" s="20">
        <v>11</v>
      </c>
      <c r="B457" s="20">
        <v>28</v>
      </c>
      <c r="C457" s="20" t="s">
        <v>201</v>
      </c>
      <c r="D457" s="20" t="str">
        <f t="shared" si="69"/>
        <v>Beijer et al (2011)</v>
      </c>
      <c r="E457" s="20" t="s">
        <v>202</v>
      </c>
      <c r="F457" s="20" t="s">
        <v>882</v>
      </c>
      <c r="G457" s="20">
        <v>2011</v>
      </c>
      <c r="H457" s="20" t="s">
        <v>1013</v>
      </c>
      <c r="I457" s="20" t="s">
        <v>1618</v>
      </c>
      <c r="J457" s="20"/>
      <c r="K457" s="20" t="s">
        <v>1615</v>
      </c>
      <c r="L457" s="20"/>
      <c r="M457" s="20"/>
      <c r="N457" s="20"/>
      <c r="O457" s="20"/>
      <c r="P457" s="20"/>
      <c r="Q457" s="20">
        <v>1</v>
      </c>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t="s">
        <v>159</v>
      </c>
      <c r="AQ457" s="20">
        <v>8.1999999999999993</v>
      </c>
      <c r="AR457" s="20">
        <v>3.7</v>
      </c>
      <c r="AS457" s="20">
        <v>15.5</v>
      </c>
      <c r="AT457" s="20"/>
      <c r="AU457" s="20"/>
      <c r="AV457" s="20"/>
      <c r="AW457" s="20"/>
      <c r="AX457" s="20"/>
      <c r="AY457" s="20"/>
      <c r="AZ457" s="20"/>
      <c r="BA457" s="20" t="s">
        <v>84</v>
      </c>
      <c r="BB457" s="20" t="s">
        <v>82</v>
      </c>
      <c r="BC457" s="20" t="s">
        <v>159</v>
      </c>
      <c r="BD457" s="20">
        <v>8.1999999999999993</v>
      </c>
      <c r="BE457" s="20">
        <v>3.7</v>
      </c>
      <c r="BF457" s="20">
        <v>15.5</v>
      </c>
      <c r="BG457" s="21" t="s">
        <v>84</v>
      </c>
      <c r="BH457" s="21" t="s">
        <v>82</v>
      </c>
      <c r="BI457" s="22">
        <v>8.1999999999999993</v>
      </c>
      <c r="BJ457" s="22">
        <v>3.7</v>
      </c>
      <c r="BK457" s="22">
        <v>15.5</v>
      </c>
      <c r="BL457" s="20"/>
      <c r="BM457" s="23">
        <f t="shared" si="70"/>
        <v>4.4999999999999991</v>
      </c>
      <c r="BN457" s="20">
        <f t="shared" si="71"/>
        <v>7.3000000000000007</v>
      </c>
      <c r="BO457" s="20">
        <f t="shared" si="72"/>
        <v>2.1041341542702074</v>
      </c>
      <c r="BP457" s="20">
        <f t="shared" si="73"/>
        <v>1.3083328196501789</v>
      </c>
      <c r="BQ457" s="20">
        <f t="shared" si="74"/>
        <v>2.7408400239252009</v>
      </c>
    </row>
    <row r="458" spans="1:69" s="9" customFormat="1" ht="21" customHeight="1" x14ac:dyDescent="0.35">
      <c r="A458" s="20">
        <v>39</v>
      </c>
      <c r="B458" s="20">
        <v>25</v>
      </c>
      <c r="C458" s="20" t="s">
        <v>378</v>
      </c>
      <c r="D458" s="20" t="str">
        <f t="shared" si="69"/>
        <v>Hwang (2000)</v>
      </c>
      <c r="E458" s="20" t="s">
        <v>379</v>
      </c>
      <c r="F458" s="20" t="s">
        <v>882</v>
      </c>
      <c r="G458" s="20">
        <v>2000</v>
      </c>
      <c r="H458" s="20" t="s">
        <v>912</v>
      </c>
      <c r="I458" s="20" t="s">
        <v>1619</v>
      </c>
      <c r="J458" s="20"/>
      <c r="K458" s="20" t="s">
        <v>1615</v>
      </c>
      <c r="L458" s="20"/>
      <c r="M458" s="20"/>
      <c r="N458" s="20"/>
      <c r="O458" s="20"/>
      <c r="P458" s="20"/>
      <c r="Q458" s="20"/>
      <c r="R458" s="20"/>
      <c r="S458" s="20">
        <v>1</v>
      </c>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v>9.4</v>
      </c>
      <c r="AU458" s="20">
        <v>2.1</v>
      </c>
      <c r="AV458" s="20">
        <v>42.2</v>
      </c>
      <c r="AW458" s="20"/>
      <c r="AX458" s="20"/>
      <c r="AY458" s="20"/>
      <c r="AZ458" s="20"/>
      <c r="BA458" s="20" t="s">
        <v>575</v>
      </c>
      <c r="BB458" s="20" t="s">
        <v>82</v>
      </c>
      <c r="BC458" s="20"/>
      <c r="BD458" s="20">
        <v>9.4</v>
      </c>
      <c r="BE458" s="20">
        <v>2.1</v>
      </c>
      <c r="BF458" s="20">
        <v>42.2</v>
      </c>
      <c r="BG458" s="21" t="s">
        <v>575</v>
      </c>
      <c r="BH458" s="21"/>
      <c r="BI458" s="22">
        <v>9.4</v>
      </c>
      <c r="BJ458" s="22">
        <v>2.1</v>
      </c>
      <c r="BK458" s="22">
        <v>42.2</v>
      </c>
      <c r="BL458" s="20"/>
      <c r="BM458" s="23">
        <f t="shared" si="70"/>
        <v>7.3000000000000007</v>
      </c>
      <c r="BN458" s="20">
        <f t="shared" si="71"/>
        <v>32.800000000000004</v>
      </c>
      <c r="BO458" s="20">
        <f t="shared" si="72"/>
        <v>2.2407096892759584</v>
      </c>
      <c r="BP458" s="20">
        <f t="shared" si="73"/>
        <v>0.74193734472937733</v>
      </c>
      <c r="BQ458" s="20">
        <f t="shared" si="74"/>
        <v>3.7424202210419661</v>
      </c>
    </row>
    <row r="459" spans="1:69" s="9" customFormat="1" ht="21" customHeight="1" x14ac:dyDescent="0.35">
      <c r="A459" s="20">
        <v>39</v>
      </c>
      <c r="B459" s="20">
        <v>26</v>
      </c>
      <c r="C459" s="20" t="s">
        <v>378</v>
      </c>
      <c r="D459" s="20" t="str">
        <f t="shared" si="69"/>
        <v>Hwang (2000)</v>
      </c>
      <c r="E459" s="20" t="s">
        <v>379</v>
      </c>
      <c r="F459" s="20" t="s">
        <v>882</v>
      </c>
      <c r="G459" s="20">
        <v>2000</v>
      </c>
      <c r="H459" s="20" t="s">
        <v>912</v>
      </c>
      <c r="I459" s="20" t="s">
        <v>1620</v>
      </c>
      <c r="J459" s="20"/>
      <c r="K459" s="20" t="s">
        <v>1615</v>
      </c>
      <c r="L459" s="20"/>
      <c r="M459" s="20"/>
      <c r="N459" s="20"/>
      <c r="O459" s="20"/>
      <c r="P459" s="20"/>
      <c r="Q459" s="20"/>
      <c r="R459" s="20"/>
      <c r="S459" s="20">
        <v>1</v>
      </c>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v>10.7</v>
      </c>
      <c r="AU459" s="20">
        <v>6.4</v>
      </c>
      <c r="AV459" s="20">
        <v>17.8</v>
      </c>
      <c r="AW459" s="20"/>
      <c r="AX459" s="20"/>
      <c r="AY459" s="20"/>
      <c r="AZ459" s="20"/>
      <c r="BA459" s="20" t="s">
        <v>575</v>
      </c>
      <c r="BB459" s="20" t="s">
        <v>82</v>
      </c>
      <c r="BC459" s="20"/>
      <c r="BD459" s="20">
        <v>10.7</v>
      </c>
      <c r="BE459" s="20">
        <v>6.4</v>
      </c>
      <c r="BF459" s="20">
        <v>17.8</v>
      </c>
      <c r="BG459" s="21" t="s">
        <v>575</v>
      </c>
      <c r="BH459" s="21"/>
      <c r="BI459" s="22">
        <v>10.7</v>
      </c>
      <c r="BJ459" s="22">
        <v>6.4</v>
      </c>
      <c r="BK459" s="22">
        <v>17.8</v>
      </c>
      <c r="BL459" s="20"/>
      <c r="BM459" s="23">
        <f t="shared" si="70"/>
        <v>4.2999999999999989</v>
      </c>
      <c r="BN459" s="20">
        <f t="shared" si="71"/>
        <v>7.1000000000000014</v>
      </c>
      <c r="BO459" s="20">
        <f t="shared" si="72"/>
        <v>2.3702437414678603</v>
      </c>
      <c r="BP459" s="20">
        <f t="shared" si="73"/>
        <v>1.8562979903656263</v>
      </c>
      <c r="BQ459" s="20">
        <f t="shared" si="74"/>
        <v>2.8791984572980396</v>
      </c>
    </row>
    <row r="460" spans="1:69" s="9" customFormat="1" ht="21" customHeight="1" x14ac:dyDescent="0.35">
      <c r="A460" s="20">
        <v>39</v>
      </c>
      <c r="B460" s="20">
        <v>27</v>
      </c>
      <c r="C460" s="20" t="s">
        <v>378</v>
      </c>
      <c r="D460" s="20" t="str">
        <f t="shared" si="69"/>
        <v>Hwang (2000)</v>
      </c>
      <c r="E460" s="20" t="s">
        <v>379</v>
      </c>
      <c r="F460" s="20" t="s">
        <v>882</v>
      </c>
      <c r="G460" s="20">
        <v>2000</v>
      </c>
      <c r="H460" s="20" t="s">
        <v>912</v>
      </c>
      <c r="I460" s="20" t="s">
        <v>1620</v>
      </c>
      <c r="J460" s="20"/>
      <c r="K460" s="20" t="s">
        <v>1615</v>
      </c>
      <c r="L460" s="20"/>
      <c r="M460" s="20"/>
      <c r="N460" s="20"/>
      <c r="O460" s="20"/>
      <c r="P460" s="20"/>
      <c r="Q460" s="20"/>
      <c r="R460" s="20"/>
      <c r="S460" s="20">
        <v>1</v>
      </c>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v>11.2</v>
      </c>
      <c r="AU460" s="20">
        <v>6.4</v>
      </c>
      <c r="AV460" s="20">
        <v>19.3</v>
      </c>
      <c r="AW460" s="20"/>
      <c r="AX460" s="20"/>
      <c r="AY460" s="20"/>
      <c r="AZ460" s="20"/>
      <c r="BA460" s="20" t="s">
        <v>575</v>
      </c>
      <c r="BB460" s="20" t="s">
        <v>82</v>
      </c>
      <c r="BC460" s="20"/>
      <c r="BD460" s="20">
        <v>11.2</v>
      </c>
      <c r="BE460" s="20">
        <v>6.4</v>
      </c>
      <c r="BF460" s="20">
        <v>19.3</v>
      </c>
      <c r="BG460" s="21" t="s">
        <v>575</v>
      </c>
      <c r="BH460" s="21"/>
      <c r="BI460" s="22">
        <v>11.2</v>
      </c>
      <c r="BJ460" s="22">
        <v>6.4</v>
      </c>
      <c r="BK460" s="22">
        <v>19.3</v>
      </c>
      <c r="BL460" s="20"/>
      <c r="BM460" s="23">
        <f t="shared" si="70"/>
        <v>4.7999999999999989</v>
      </c>
      <c r="BN460" s="20">
        <f t="shared" si="71"/>
        <v>8.1000000000000014</v>
      </c>
      <c r="BO460" s="20">
        <f t="shared" si="72"/>
        <v>2.4159137783010487</v>
      </c>
      <c r="BP460" s="20">
        <f t="shared" si="73"/>
        <v>1.8562979903656263</v>
      </c>
      <c r="BQ460" s="20">
        <f t="shared" si="74"/>
        <v>2.9601050959108397</v>
      </c>
    </row>
    <row r="461" spans="1:69" s="9" customFormat="1" ht="21" customHeight="1" x14ac:dyDescent="0.35">
      <c r="A461" s="20">
        <v>40</v>
      </c>
      <c r="B461" s="20">
        <v>33</v>
      </c>
      <c r="C461" s="20" t="s">
        <v>914</v>
      </c>
      <c r="D461" s="20" t="str">
        <f t="shared" si="69"/>
        <v>Hwang, S. W. et al (2009)</v>
      </c>
      <c r="E461" s="20" t="s">
        <v>389</v>
      </c>
      <c r="F461" s="20" t="s">
        <v>882</v>
      </c>
      <c r="G461" s="20">
        <v>2009</v>
      </c>
      <c r="H461" s="20" t="s">
        <v>1027</v>
      </c>
      <c r="I461" s="20" t="s">
        <v>1621</v>
      </c>
      <c r="J461" s="20"/>
      <c r="K461" s="20" t="s">
        <v>1615</v>
      </c>
      <c r="L461" s="20"/>
      <c r="M461" s="20"/>
      <c r="N461" s="20"/>
      <c r="O461" s="20"/>
      <c r="P461" s="20"/>
      <c r="Q461" s="20"/>
      <c r="R461" s="20"/>
      <c r="S461" s="20"/>
      <c r="T461" s="20">
        <v>1</v>
      </c>
      <c r="U461" s="20"/>
      <c r="V461" s="20"/>
      <c r="W461" s="20"/>
      <c r="X461" s="20"/>
      <c r="Y461" s="20"/>
      <c r="Z461" s="20"/>
      <c r="AA461" s="20"/>
      <c r="AB461" s="20"/>
      <c r="AC461" s="20"/>
      <c r="AD461" s="20"/>
      <c r="AE461" s="20"/>
      <c r="AF461" s="20"/>
      <c r="AG461" s="20"/>
      <c r="AH461" s="20"/>
      <c r="AI461" s="20"/>
      <c r="AJ461" s="20"/>
      <c r="AK461" s="27"/>
      <c r="AL461" s="20"/>
      <c r="AM461" s="20"/>
      <c r="AN461" s="20"/>
      <c r="AO461" s="20"/>
      <c r="AP461" s="20"/>
      <c r="AQ461" s="20"/>
      <c r="AR461" s="20"/>
      <c r="AS461" s="20"/>
      <c r="AT461" s="20"/>
      <c r="AU461" s="20"/>
      <c r="AV461" s="20"/>
      <c r="AW461" s="20" t="s">
        <v>159</v>
      </c>
      <c r="AX461" s="20">
        <v>0.99</v>
      </c>
      <c r="AY461" s="20">
        <v>0.23</v>
      </c>
      <c r="AZ461" s="20">
        <v>4.33</v>
      </c>
      <c r="BA461" s="20" t="s">
        <v>158</v>
      </c>
      <c r="BB461" s="20" t="s">
        <v>82</v>
      </c>
      <c r="BC461" s="20" t="s">
        <v>159</v>
      </c>
      <c r="BD461" s="20">
        <v>0.99</v>
      </c>
      <c r="BE461" s="20">
        <v>0.23</v>
      </c>
      <c r="BF461" s="20">
        <v>4.33</v>
      </c>
      <c r="BG461" s="21" t="s">
        <v>158</v>
      </c>
      <c r="BH461" s="21"/>
      <c r="BI461" s="22">
        <v>0.99</v>
      </c>
      <c r="BJ461" s="22">
        <v>0.23</v>
      </c>
      <c r="BK461" s="22">
        <v>4.33</v>
      </c>
      <c r="BL461" s="20"/>
      <c r="BM461" s="23">
        <f t="shared" si="70"/>
        <v>0.76</v>
      </c>
      <c r="BN461" s="20">
        <f t="shared" si="71"/>
        <v>3.34</v>
      </c>
      <c r="BO461" s="20">
        <f t="shared" si="72"/>
        <v>-1.0050335853501451E-2</v>
      </c>
      <c r="BP461" s="20">
        <f t="shared" si="73"/>
        <v>-1.4696759700589417</v>
      </c>
      <c r="BQ461" s="20">
        <f t="shared" si="74"/>
        <v>1.4655675420143985</v>
      </c>
    </row>
    <row r="462" spans="1:69" s="9" customFormat="1" ht="21" customHeight="1" x14ac:dyDescent="0.35">
      <c r="A462" s="20">
        <v>40</v>
      </c>
      <c r="B462" s="20">
        <v>34</v>
      </c>
      <c r="C462" s="20" t="s">
        <v>914</v>
      </c>
      <c r="D462" s="20" t="str">
        <f t="shared" si="69"/>
        <v>Hwang, S. W. et al (2009)</v>
      </c>
      <c r="E462" s="20" t="s">
        <v>389</v>
      </c>
      <c r="F462" s="20" t="s">
        <v>882</v>
      </c>
      <c r="G462" s="20">
        <v>2009</v>
      </c>
      <c r="H462" s="20" t="s">
        <v>1027</v>
      </c>
      <c r="I462" s="20" t="s">
        <v>1622</v>
      </c>
      <c r="J462" s="20"/>
      <c r="K462" s="20" t="s">
        <v>1615</v>
      </c>
      <c r="L462" s="20"/>
      <c r="M462" s="20"/>
      <c r="N462" s="20"/>
      <c r="O462" s="20"/>
      <c r="P462" s="20"/>
      <c r="Q462" s="20"/>
      <c r="R462" s="20"/>
      <c r="S462" s="20"/>
      <c r="T462" s="20">
        <v>1</v>
      </c>
      <c r="U462" s="20"/>
      <c r="V462" s="20"/>
      <c r="W462" s="20"/>
      <c r="X462" s="20"/>
      <c r="Y462" s="20"/>
      <c r="Z462" s="20"/>
      <c r="AA462" s="20"/>
      <c r="AB462" s="20"/>
      <c r="AC462" s="20"/>
      <c r="AD462" s="20"/>
      <c r="AE462" s="20"/>
      <c r="AF462" s="20"/>
      <c r="AG462" s="20"/>
      <c r="AH462" s="20"/>
      <c r="AI462" s="20"/>
      <c r="AJ462" s="20"/>
      <c r="AK462" s="27"/>
      <c r="AL462" s="20"/>
      <c r="AM462" s="20"/>
      <c r="AN462" s="20"/>
      <c r="AO462" s="20"/>
      <c r="AP462" s="20"/>
      <c r="AQ462" s="20"/>
      <c r="AR462" s="20"/>
      <c r="AS462" s="20"/>
      <c r="AT462" s="20"/>
      <c r="AU462" s="20"/>
      <c r="AV462" s="20"/>
      <c r="AW462" s="20" t="s">
        <v>159</v>
      </c>
      <c r="AX462" s="20">
        <v>2</v>
      </c>
      <c r="AY462" s="20">
        <v>0.98</v>
      </c>
      <c r="AZ462" s="20">
        <v>4.07</v>
      </c>
      <c r="BA462" s="20" t="s">
        <v>158</v>
      </c>
      <c r="BB462" s="20" t="s">
        <v>82</v>
      </c>
      <c r="BC462" s="20" t="s">
        <v>159</v>
      </c>
      <c r="BD462" s="20">
        <v>2</v>
      </c>
      <c r="BE462" s="20">
        <v>0.98</v>
      </c>
      <c r="BF462" s="20">
        <v>4.07</v>
      </c>
      <c r="BG462" s="21" t="s">
        <v>158</v>
      </c>
      <c r="BH462" s="21"/>
      <c r="BI462" s="22">
        <v>2</v>
      </c>
      <c r="BJ462" s="22">
        <v>0.98</v>
      </c>
      <c r="BK462" s="22">
        <v>4.07</v>
      </c>
      <c r="BL462" s="20"/>
      <c r="BM462" s="23">
        <f t="shared" si="70"/>
        <v>1.02</v>
      </c>
      <c r="BN462" s="20">
        <f t="shared" si="71"/>
        <v>2.0700000000000003</v>
      </c>
      <c r="BO462" s="20">
        <f t="shared" si="72"/>
        <v>0.69314718055994529</v>
      </c>
      <c r="BP462" s="20">
        <f t="shared" si="73"/>
        <v>-2.0202707317519466E-2</v>
      </c>
      <c r="BQ462" s="20">
        <f t="shared" si="74"/>
        <v>1.4036429994545037</v>
      </c>
    </row>
    <row r="463" spans="1:69" s="9" customFormat="1" ht="21" customHeight="1" x14ac:dyDescent="0.35">
      <c r="A463" s="20">
        <v>66</v>
      </c>
      <c r="B463" s="20">
        <v>4</v>
      </c>
      <c r="C463" s="20" t="s">
        <v>170</v>
      </c>
      <c r="D463" s="20" t="str">
        <f t="shared" si="69"/>
        <v>Nordentoft et al (2003)</v>
      </c>
      <c r="E463" s="20" t="s">
        <v>172</v>
      </c>
      <c r="F463" s="20" t="s">
        <v>882</v>
      </c>
      <c r="G463" s="20">
        <v>2003</v>
      </c>
      <c r="H463" s="20" t="s">
        <v>1382</v>
      </c>
      <c r="I463" s="20" t="s">
        <v>1623</v>
      </c>
      <c r="J463" s="20"/>
      <c r="K463" s="20" t="s">
        <v>1615</v>
      </c>
      <c r="L463" s="20"/>
      <c r="M463" s="20"/>
      <c r="N463" s="20"/>
      <c r="O463" s="20"/>
      <c r="P463" s="20"/>
      <c r="Q463" s="20"/>
      <c r="R463" s="20"/>
      <c r="S463" s="20"/>
      <c r="T463" s="20">
        <v>1</v>
      </c>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t="s">
        <v>178</v>
      </c>
      <c r="AX463" s="20">
        <v>62.9</v>
      </c>
      <c r="AY463" s="20">
        <v>52.6</v>
      </c>
      <c r="AZ463" s="20">
        <v>73.2</v>
      </c>
      <c r="BA463" s="20" t="s">
        <v>158</v>
      </c>
      <c r="BB463" s="20" t="s">
        <v>82</v>
      </c>
      <c r="BC463" s="20" t="s">
        <v>178</v>
      </c>
      <c r="BD463" s="20">
        <v>62.9</v>
      </c>
      <c r="BE463" s="20">
        <v>52.6</v>
      </c>
      <c r="BF463" s="20">
        <v>73.2</v>
      </c>
      <c r="BG463" s="21" t="s">
        <v>158</v>
      </c>
      <c r="BH463" s="21"/>
      <c r="BI463" s="22">
        <v>62.9</v>
      </c>
      <c r="BJ463" s="22">
        <v>52.6</v>
      </c>
      <c r="BK463" s="22">
        <v>73.2</v>
      </c>
      <c r="BL463" s="20"/>
      <c r="BM463" s="23">
        <f t="shared" si="70"/>
        <v>10.299999999999997</v>
      </c>
      <c r="BN463" s="20">
        <f t="shared" si="71"/>
        <v>10.300000000000004</v>
      </c>
      <c r="BO463" s="20">
        <f t="shared" si="72"/>
        <v>4.1415461637063951</v>
      </c>
      <c r="BP463" s="20">
        <f t="shared" si="73"/>
        <v>3.9627161197436642</v>
      </c>
      <c r="BQ463" s="20">
        <f t="shared" si="74"/>
        <v>4.2931954209672663</v>
      </c>
    </row>
    <row r="464" spans="1:69" s="9" customFormat="1" ht="21" customHeight="1" x14ac:dyDescent="0.35">
      <c r="A464" s="20">
        <v>89</v>
      </c>
      <c r="B464" s="20">
        <v>7</v>
      </c>
      <c r="C464" s="20" t="s">
        <v>1244</v>
      </c>
      <c r="D464" s="20" t="str">
        <f t="shared" si="69"/>
        <v>Stenius-Ayoade (2017)</v>
      </c>
      <c r="E464" s="20" t="s">
        <v>182</v>
      </c>
      <c r="F464" s="20" t="s">
        <v>882</v>
      </c>
      <c r="G464" s="20">
        <v>2017</v>
      </c>
      <c r="H464" s="20" t="s">
        <v>1248</v>
      </c>
      <c r="I464" s="20" t="s">
        <v>1624</v>
      </c>
      <c r="J464" s="20"/>
      <c r="K464" s="20" t="s">
        <v>1615</v>
      </c>
      <c r="L464" s="20"/>
      <c r="M464" s="20"/>
      <c r="N464" s="20"/>
      <c r="O464" s="20">
        <v>1</v>
      </c>
      <c r="P464" s="20"/>
      <c r="Q464" s="20"/>
      <c r="R464" s="20"/>
      <c r="S464" s="20"/>
      <c r="T464" s="20"/>
      <c r="U464" s="20"/>
      <c r="V464" s="20"/>
      <c r="W464" s="20"/>
      <c r="X464" s="20"/>
      <c r="Y464" s="20"/>
      <c r="Z464" s="20"/>
      <c r="AA464" s="20"/>
      <c r="AB464" s="20"/>
      <c r="AC464" s="20"/>
      <c r="AD464" s="20"/>
      <c r="AE464" s="20"/>
      <c r="AF464" s="20"/>
      <c r="AG464" s="20"/>
      <c r="AH464" s="20"/>
      <c r="AI464" s="31" t="s">
        <v>1249</v>
      </c>
      <c r="AJ464" s="20">
        <v>5.73</v>
      </c>
      <c r="AK464" s="20">
        <v>3.11</v>
      </c>
      <c r="AL464" s="20">
        <v>10.54</v>
      </c>
      <c r="AM464" s="20"/>
      <c r="AN464" s="20"/>
      <c r="AO464" s="20"/>
      <c r="AP464" s="20"/>
      <c r="AQ464" s="20"/>
      <c r="AR464" s="20"/>
      <c r="AS464" s="20"/>
      <c r="AT464" s="20"/>
      <c r="AU464" s="20"/>
      <c r="AV464" s="20"/>
      <c r="AW464" s="20"/>
      <c r="AX464" s="20"/>
      <c r="AY464" s="20"/>
      <c r="AZ464" s="20"/>
      <c r="BA464" s="20" t="s">
        <v>81</v>
      </c>
      <c r="BB464" s="20" t="s">
        <v>82</v>
      </c>
      <c r="BC464" s="31" t="s">
        <v>1249</v>
      </c>
      <c r="BD464" s="23">
        <v>5.73</v>
      </c>
      <c r="BE464" s="23">
        <v>3.11</v>
      </c>
      <c r="BF464" s="23">
        <v>10.54</v>
      </c>
      <c r="BG464" s="21" t="s">
        <v>84</v>
      </c>
      <c r="BH464" s="21" t="s">
        <v>1625</v>
      </c>
      <c r="BI464" s="25">
        <f t="shared" ref="BI464:BK465" si="75">(1-0.5^(SQRT(BD464)))/(1-0.5^(SQRT(1/BD464)))</f>
        <v>3.2206580457052878</v>
      </c>
      <c r="BJ464" s="25">
        <f t="shared" si="75"/>
        <v>2.1706574308368736</v>
      </c>
      <c r="BK464" s="25">
        <f t="shared" si="75"/>
        <v>4.6534820075534267</v>
      </c>
      <c r="BL464" s="20"/>
      <c r="BM464" s="23">
        <f t="shared" si="70"/>
        <v>1.0500006148684142</v>
      </c>
      <c r="BN464" s="20">
        <f t="shared" si="71"/>
        <v>1.4328239618481389</v>
      </c>
      <c r="BO464" s="20">
        <f t="shared" si="72"/>
        <v>1.1695857006975194</v>
      </c>
      <c r="BP464" s="20">
        <f t="shared" si="73"/>
        <v>0.77503008518748495</v>
      </c>
      <c r="BQ464" s="20">
        <f t="shared" si="74"/>
        <v>1.5376157582030228</v>
      </c>
    </row>
    <row r="465" spans="1:69" s="9" customFormat="1" ht="21" customHeight="1" x14ac:dyDescent="0.35">
      <c r="A465" s="20">
        <v>89</v>
      </c>
      <c r="B465" s="20">
        <v>8</v>
      </c>
      <c r="C465" s="20" t="s">
        <v>1244</v>
      </c>
      <c r="D465" s="20" t="str">
        <f t="shared" si="69"/>
        <v>Stenius-Ayoade (2017)</v>
      </c>
      <c r="E465" s="20" t="s">
        <v>182</v>
      </c>
      <c r="F465" s="20" t="s">
        <v>882</v>
      </c>
      <c r="G465" s="20">
        <v>2017</v>
      </c>
      <c r="H465" s="20" t="s">
        <v>1248</v>
      </c>
      <c r="I465" s="20" t="s">
        <v>1626</v>
      </c>
      <c r="J465" s="20"/>
      <c r="K465" s="20" t="s">
        <v>1615</v>
      </c>
      <c r="L465" s="20"/>
      <c r="M465" s="20"/>
      <c r="N465" s="20"/>
      <c r="O465" s="20">
        <v>1</v>
      </c>
      <c r="P465" s="20"/>
      <c r="Q465" s="20"/>
      <c r="R465" s="20"/>
      <c r="S465" s="20"/>
      <c r="T465" s="20"/>
      <c r="U465" s="20"/>
      <c r="V465" s="20"/>
      <c r="W465" s="20"/>
      <c r="X465" s="20"/>
      <c r="Y465" s="20"/>
      <c r="Z465" s="20"/>
      <c r="AA465" s="20"/>
      <c r="AB465" s="20"/>
      <c r="AC465" s="20"/>
      <c r="AD465" s="20"/>
      <c r="AE465" s="20"/>
      <c r="AF465" s="20"/>
      <c r="AG465" s="20"/>
      <c r="AH465" s="20"/>
      <c r="AI465" s="31" t="s">
        <v>1249</v>
      </c>
      <c r="AJ465" s="20">
        <v>2.41</v>
      </c>
      <c r="AK465" s="20">
        <v>0.7</v>
      </c>
      <c r="AL465" s="20">
        <v>7.88</v>
      </c>
      <c r="AM465" s="20"/>
      <c r="AN465" s="20"/>
      <c r="AO465" s="20"/>
      <c r="AP465" s="20"/>
      <c r="AQ465" s="20"/>
      <c r="AR465" s="20"/>
      <c r="AS465" s="20"/>
      <c r="AT465" s="20"/>
      <c r="AU465" s="20"/>
      <c r="AV465" s="20"/>
      <c r="AW465" s="20"/>
      <c r="AX465" s="20"/>
      <c r="AY465" s="20"/>
      <c r="AZ465" s="20"/>
      <c r="BA465" s="20" t="s">
        <v>81</v>
      </c>
      <c r="BB465" s="20" t="s">
        <v>82</v>
      </c>
      <c r="BC465" s="31" t="s">
        <v>1249</v>
      </c>
      <c r="BD465" s="23">
        <v>2.41</v>
      </c>
      <c r="BE465" s="23">
        <v>0.7</v>
      </c>
      <c r="BF465" s="23">
        <v>7.88</v>
      </c>
      <c r="BG465" s="21" t="s">
        <v>84</v>
      </c>
      <c r="BH465" s="21" t="s">
        <v>1627</v>
      </c>
      <c r="BI465" s="25">
        <f t="shared" si="75"/>
        <v>1.8300495341392158</v>
      </c>
      <c r="BJ465" s="25">
        <f t="shared" si="75"/>
        <v>0.78124461158574021</v>
      </c>
      <c r="BK465" s="25">
        <f t="shared" si="75"/>
        <v>3.9173805152195622</v>
      </c>
      <c r="BL465" s="20"/>
      <c r="BM465" s="23">
        <f t="shared" si="70"/>
        <v>1.0488049225534755</v>
      </c>
      <c r="BN465" s="20">
        <f t="shared" si="71"/>
        <v>2.0873309810803464</v>
      </c>
      <c r="BO465" s="20">
        <f t="shared" si="72"/>
        <v>0.60434303432263936</v>
      </c>
      <c r="BP465" s="20">
        <f t="shared" si="73"/>
        <v>-0.24686697512556391</v>
      </c>
      <c r="BQ465" s="20">
        <f t="shared" si="74"/>
        <v>1.3654231945198618</v>
      </c>
    </row>
    <row r="466" spans="1:69" s="9" customFormat="1" ht="21" customHeight="1" x14ac:dyDescent="0.35">
      <c r="A466" s="20">
        <v>100</v>
      </c>
      <c r="B466" s="20">
        <v>11</v>
      </c>
      <c r="C466" s="20" t="s">
        <v>112</v>
      </c>
      <c r="D466" s="20" t="str">
        <f t="shared" si="69"/>
        <v>Zagozdzon (2016)</v>
      </c>
      <c r="E466" s="20" t="s">
        <v>114</v>
      </c>
      <c r="F466" s="20" t="s">
        <v>882</v>
      </c>
      <c r="G466" s="20">
        <v>2016</v>
      </c>
      <c r="H466" s="20" t="s">
        <v>1069</v>
      </c>
      <c r="I466" s="20" t="s">
        <v>1628</v>
      </c>
      <c r="J466" s="20"/>
      <c r="K466" s="20" t="s">
        <v>1615</v>
      </c>
      <c r="L466" s="20"/>
      <c r="M466" s="20"/>
      <c r="N466" s="20"/>
      <c r="O466" s="20"/>
      <c r="P466" s="20">
        <v>1</v>
      </c>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6" t="e">
        <f>(#REF!/#REF!)/(#REF!/#REF!)</f>
        <v>#REF!</v>
      </c>
      <c r="AN466" s="26" t="e">
        <f>EXP((LN(AM466))-(1.96*(SQRT((1/#REF!)+(1/#REF!)-(1/#REF!)-(1/(#REF!))))))</f>
        <v>#REF!</v>
      </c>
      <c r="AO466" s="26" t="e">
        <f>EXP((LN(AM466))+(1.96*(SQRT((1/#REF!)+(1/(#REF!)-(1/#REF!)-(1/#REF!))))))</f>
        <v>#REF!</v>
      </c>
      <c r="AP466" s="20"/>
      <c r="AQ466" s="20"/>
      <c r="AR466" s="20"/>
      <c r="AS466" s="20"/>
      <c r="AT466" s="20"/>
      <c r="AU466" s="20"/>
      <c r="AV466" s="20"/>
      <c r="AW466" s="20"/>
      <c r="AX466" s="20"/>
      <c r="AY466" s="20"/>
      <c r="AZ466" s="20"/>
      <c r="BA466" s="20" t="s">
        <v>134</v>
      </c>
      <c r="BB466" s="20" t="s">
        <v>135</v>
      </c>
      <c r="BC466" s="20"/>
      <c r="BD466" s="23">
        <v>0.69391140602582502</v>
      </c>
      <c r="BE466" s="23">
        <v>9.6702994514065721E-2</v>
      </c>
      <c r="BF466" s="23">
        <v>4.8733808182965186</v>
      </c>
      <c r="BG466" s="21" t="s">
        <v>134</v>
      </c>
      <c r="BH466" s="21" t="s">
        <v>135</v>
      </c>
      <c r="BI466" s="28">
        <v>0.69391140602582502</v>
      </c>
      <c r="BJ466" s="28">
        <v>9.6702994514065721E-2</v>
      </c>
      <c r="BK466" s="28">
        <v>4.8733808182965186</v>
      </c>
      <c r="BL466" s="20"/>
      <c r="BM466" s="23">
        <f t="shared" si="70"/>
        <v>0.5972084115117593</v>
      </c>
      <c r="BN466" s="20">
        <f t="shared" si="71"/>
        <v>4.1794694122706932</v>
      </c>
      <c r="BO466" s="20">
        <f t="shared" si="72"/>
        <v>-0.36541098364749075</v>
      </c>
      <c r="BP466" s="20">
        <f t="shared" si="73"/>
        <v>-2.3361109099489377</v>
      </c>
      <c r="BQ466" s="20">
        <f t="shared" si="74"/>
        <v>1.5837879094425469</v>
      </c>
    </row>
    <row r="467" spans="1:69" s="9" customFormat="1" ht="21" customHeight="1" x14ac:dyDescent="0.35">
      <c r="A467" s="9">
        <v>7</v>
      </c>
      <c r="B467" s="9">
        <v>18</v>
      </c>
      <c r="C467" s="9" t="s">
        <v>522</v>
      </c>
      <c r="D467" s="9" t="s">
        <v>1657</v>
      </c>
      <c r="E467" s="9" t="s">
        <v>523</v>
      </c>
      <c r="F467" s="9" t="s">
        <v>882</v>
      </c>
      <c r="G467" s="9">
        <v>2013</v>
      </c>
      <c r="H467" s="9" t="s">
        <v>895</v>
      </c>
      <c r="I467" s="9" t="s">
        <v>1567</v>
      </c>
      <c r="J467" s="9" t="s">
        <v>1568</v>
      </c>
      <c r="K467" s="9" t="s">
        <v>1568</v>
      </c>
      <c r="T467" s="9">
        <v>1</v>
      </c>
      <c r="AW467" s="9" t="s">
        <v>528</v>
      </c>
      <c r="AX467" s="9">
        <v>22.1</v>
      </c>
      <c r="AY467" s="9">
        <v>14</v>
      </c>
      <c r="AZ467" s="9">
        <v>34.9</v>
      </c>
      <c r="BA467" s="9" t="s">
        <v>158</v>
      </c>
      <c r="BB467" s="9" t="s">
        <v>82</v>
      </c>
      <c r="BC467" s="9" t="s">
        <v>528</v>
      </c>
      <c r="BD467" s="9">
        <v>22.1</v>
      </c>
      <c r="BE467" s="9">
        <v>14</v>
      </c>
      <c r="BF467" s="9">
        <v>34.9</v>
      </c>
      <c r="BG467" s="35" t="s">
        <v>158</v>
      </c>
      <c r="BH467" s="35"/>
      <c r="BI467" s="36">
        <v>22.1</v>
      </c>
      <c r="BJ467" s="36">
        <v>14</v>
      </c>
      <c r="BK467" s="36">
        <v>34.9</v>
      </c>
      <c r="BM467" s="9">
        <v>8.1000000000000014</v>
      </c>
      <c r="BN467" s="9">
        <v>12.799999999999997</v>
      </c>
      <c r="BO467" s="9">
        <v>3.095577608523707</v>
      </c>
      <c r="BP467" s="9">
        <v>2.6390573296152584</v>
      </c>
      <c r="BQ467" s="9">
        <v>3.5524868292083815</v>
      </c>
    </row>
    <row r="468" spans="1:69" s="9" customFormat="1" ht="21" customHeight="1" x14ac:dyDescent="0.35">
      <c r="A468" s="9">
        <v>7</v>
      </c>
      <c r="B468" s="9">
        <v>19</v>
      </c>
      <c r="C468" s="9" t="s">
        <v>522</v>
      </c>
      <c r="D468" s="9" t="s">
        <v>1657</v>
      </c>
      <c r="E468" s="9" t="s">
        <v>523</v>
      </c>
      <c r="F468" s="9" t="s">
        <v>882</v>
      </c>
      <c r="G468" s="9">
        <v>2013</v>
      </c>
      <c r="H468" s="9" t="s">
        <v>895</v>
      </c>
      <c r="I468" s="9" t="s">
        <v>1569</v>
      </c>
      <c r="J468" s="9" t="s">
        <v>1568</v>
      </c>
      <c r="K468" s="9" t="s">
        <v>1568</v>
      </c>
      <c r="T468" s="9">
        <v>1</v>
      </c>
      <c r="AW468" s="9" t="s">
        <v>528</v>
      </c>
      <c r="AX468" s="9">
        <v>19.600000000000001</v>
      </c>
      <c r="AY468" s="9">
        <v>14.6</v>
      </c>
      <c r="AZ468" s="9">
        <v>26.4</v>
      </c>
      <c r="BA468" s="9" t="s">
        <v>158</v>
      </c>
      <c r="BB468" s="9" t="s">
        <v>82</v>
      </c>
      <c r="BC468" s="9" t="s">
        <v>528</v>
      </c>
      <c r="BD468" s="9">
        <v>19.600000000000001</v>
      </c>
      <c r="BE468" s="9">
        <v>14.6</v>
      </c>
      <c r="BF468" s="9">
        <v>26.4</v>
      </c>
      <c r="BG468" s="35" t="s">
        <v>158</v>
      </c>
      <c r="BH468" s="35"/>
      <c r="BI468" s="36">
        <v>19.600000000000001</v>
      </c>
      <c r="BJ468" s="36">
        <v>14.6</v>
      </c>
      <c r="BK468" s="36">
        <v>26.4</v>
      </c>
      <c r="BM468" s="9">
        <v>5.0000000000000018</v>
      </c>
      <c r="BN468" s="9">
        <v>6.7999999999999972</v>
      </c>
      <c r="BO468" s="9">
        <v>2.9755295662364718</v>
      </c>
      <c r="BP468" s="9">
        <v>2.6810215287142909</v>
      </c>
      <c r="BQ468" s="9">
        <v>3.2733640101522705</v>
      </c>
    </row>
    <row r="469" spans="1:69" s="9" customFormat="1" ht="21" customHeight="1" x14ac:dyDescent="0.35">
      <c r="A469" s="9">
        <v>7</v>
      </c>
      <c r="B469" s="9">
        <v>20</v>
      </c>
      <c r="C469" s="9" t="s">
        <v>522</v>
      </c>
      <c r="D469" s="9" t="s">
        <v>1657</v>
      </c>
      <c r="E469" s="9" t="s">
        <v>523</v>
      </c>
      <c r="F469" s="9" t="s">
        <v>882</v>
      </c>
      <c r="G469" s="9">
        <v>2013</v>
      </c>
      <c r="H469" s="9" t="s">
        <v>895</v>
      </c>
      <c r="I469" s="9" t="s">
        <v>1570</v>
      </c>
      <c r="J469" s="9" t="s">
        <v>1568</v>
      </c>
      <c r="K469" s="9" t="s">
        <v>1568</v>
      </c>
      <c r="T469" s="9">
        <v>1</v>
      </c>
      <c r="AW469" s="9" t="s">
        <v>528</v>
      </c>
      <c r="AX469" s="9">
        <v>33</v>
      </c>
      <c r="AY469" s="9">
        <v>13.08</v>
      </c>
      <c r="AZ469" s="9">
        <v>83.7</v>
      </c>
      <c r="BA469" s="9" t="s">
        <v>158</v>
      </c>
      <c r="BB469" s="9" t="s">
        <v>82</v>
      </c>
      <c r="BC469" s="9" t="s">
        <v>528</v>
      </c>
      <c r="BD469" s="9">
        <v>33</v>
      </c>
      <c r="BE469" s="9">
        <v>13.08</v>
      </c>
      <c r="BF469" s="9">
        <v>83.7</v>
      </c>
      <c r="BG469" s="35" t="s">
        <v>158</v>
      </c>
      <c r="BH469" s="35"/>
      <c r="BI469" s="36">
        <v>33</v>
      </c>
      <c r="BJ469" s="36">
        <v>13.08</v>
      </c>
      <c r="BK469" s="36">
        <v>83.7</v>
      </c>
      <c r="BM469" s="9">
        <v>19.920000000000002</v>
      </c>
      <c r="BN469" s="9">
        <v>50.7</v>
      </c>
      <c r="BO469" s="9">
        <v>3.4965075614664802</v>
      </c>
      <c r="BP469" s="9">
        <v>2.5710843460290524</v>
      </c>
      <c r="BQ469" s="9">
        <v>4.4272389774954295</v>
      </c>
    </row>
    <row r="470" spans="1:69" s="9" customFormat="1" ht="21" customHeight="1" x14ac:dyDescent="0.35">
      <c r="A470" s="9">
        <v>111</v>
      </c>
      <c r="B470" s="9">
        <v>18</v>
      </c>
      <c r="C470" s="9" t="s">
        <v>583</v>
      </c>
      <c r="D470" s="9" t="s">
        <v>1692</v>
      </c>
      <c r="E470" s="9" t="s">
        <v>1251</v>
      </c>
      <c r="F470" s="9" t="s">
        <v>882</v>
      </c>
      <c r="G470" s="9">
        <v>2023</v>
      </c>
      <c r="I470" s="9" t="s">
        <v>1548</v>
      </c>
      <c r="J470" s="9" t="s">
        <v>1568</v>
      </c>
      <c r="K470" s="9" t="s">
        <v>1568</v>
      </c>
      <c r="Q470" s="9">
        <v>1</v>
      </c>
      <c r="AP470" s="9" t="s">
        <v>1253</v>
      </c>
      <c r="AQ470" s="9">
        <v>59.1</v>
      </c>
      <c r="AR470" s="9">
        <v>39.200000000000003</v>
      </c>
      <c r="AS470" s="9">
        <v>88.7</v>
      </c>
      <c r="BA470" s="9" t="s">
        <v>84</v>
      </c>
      <c r="BB470" s="9" t="s">
        <v>82</v>
      </c>
      <c r="BC470" s="9" t="s">
        <v>1253</v>
      </c>
      <c r="BD470" s="9">
        <v>59.1</v>
      </c>
      <c r="BE470" s="9">
        <v>39.200000000000003</v>
      </c>
      <c r="BF470" s="9">
        <v>88.7</v>
      </c>
      <c r="BG470" s="35" t="s">
        <v>84</v>
      </c>
      <c r="BH470" s="35" t="s">
        <v>82</v>
      </c>
      <c r="BI470" s="36">
        <v>59.1</v>
      </c>
      <c r="BJ470" s="36">
        <v>39.200000000000003</v>
      </c>
      <c r="BK470" s="36">
        <v>88.7</v>
      </c>
      <c r="BM470" s="9">
        <v>19.899999999999999</v>
      </c>
      <c r="BN470" s="9">
        <v>29.6</v>
      </c>
      <c r="BO470" s="9">
        <v>4.0792309244120526</v>
      </c>
      <c r="BP470" s="9">
        <v>3.6686767467964168</v>
      </c>
      <c r="BQ470" s="9">
        <v>4.4852598893155342</v>
      </c>
    </row>
    <row r="471" spans="1:69" s="9" customFormat="1" ht="21" customHeight="1" x14ac:dyDescent="0.35">
      <c r="A471" s="9">
        <v>111</v>
      </c>
      <c r="B471" s="9">
        <v>19</v>
      </c>
      <c r="C471" s="9" t="s">
        <v>583</v>
      </c>
      <c r="D471" s="9" t="s">
        <v>1692</v>
      </c>
      <c r="E471" s="9" t="s">
        <v>1251</v>
      </c>
      <c r="F471" s="9" t="s">
        <v>882</v>
      </c>
      <c r="G471" s="9">
        <v>2023</v>
      </c>
      <c r="I471" s="9" t="s">
        <v>1549</v>
      </c>
      <c r="J471" s="9" t="s">
        <v>1568</v>
      </c>
      <c r="K471" s="9" t="s">
        <v>1568</v>
      </c>
      <c r="Q471" s="9">
        <v>1</v>
      </c>
      <c r="AP471" s="9" t="s">
        <v>1253</v>
      </c>
      <c r="AQ471" s="9">
        <v>23.7</v>
      </c>
      <c r="AR471" s="9">
        <v>17.600000000000001</v>
      </c>
      <c r="AS471" s="9">
        <v>31.7</v>
      </c>
      <c r="BA471" s="9" t="s">
        <v>84</v>
      </c>
      <c r="BB471" s="9" t="s">
        <v>82</v>
      </c>
      <c r="BC471" s="9" t="s">
        <v>1253</v>
      </c>
      <c r="BD471" s="9">
        <v>23.7</v>
      </c>
      <c r="BE471" s="9">
        <v>17.600000000000001</v>
      </c>
      <c r="BF471" s="9">
        <v>31.7</v>
      </c>
      <c r="BG471" s="35" t="s">
        <v>84</v>
      </c>
      <c r="BH471" s="35" t="s">
        <v>82</v>
      </c>
      <c r="BI471" s="36">
        <v>23.7</v>
      </c>
      <c r="BJ471" s="36">
        <v>17.600000000000001</v>
      </c>
      <c r="BK471" s="36">
        <v>31.7</v>
      </c>
      <c r="BM471" s="9">
        <v>6.0999999999999979</v>
      </c>
      <c r="BN471" s="9">
        <v>8</v>
      </c>
      <c r="BO471" s="9">
        <v>3.1654750481410856</v>
      </c>
      <c r="BP471" s="9">
        <v>2.8678989020441064</v>
      </c>
      <c r="BQ471" s="9">
        <v>3.4563166808832348</v>
      </c>
    </row>
    <row r="472" spans="1:69" s="9" customFormat="1" ht="21" customHeight="1" x14ac:dyDescent="0.35">
      <c r="A472" s="9">
        <v>111</v>
      </c>
      <c r="B472" s="9">
        <v>20</v>
      </c>
      <c r="C472" s="9" t="s">
        <v>583</v>
      </c>
      <c r="D472" s="9" t="s">
        <v>1692</v>
      </c>
      <c r="E472" s="9" t="s">
        <v>1251</v>
      </c>
      <c r="F472" s="9" t="s">
        <v>882</v>
      </c>
      <c r="G472" s="9">
        <v>2023</v>
      </c>
      <c r="I472" s="9" t="s">
        <v>1550</v>
      </c>
      <c r="J472" s="9" t="s">
        <v>1568</v>
      </c>
      <c r="K472" s="9" t="s">
        <v>1568</v>
      </c>
      <c r="Q472" s="9">
        <v>1</v>
      </c>
      <c r="AP472" s="9" t="s">
        <v>1253</v>
      </c>
      <c r="AQ472" s="9">
        <v>17.8</v>
      </c>
      <c r="AR472" s="9">
        <v>12.4</v>
      </c>
      <c r="AS472" s="9">
        <v>25.6</v>
      </c>
      <c r="BA472" s="9" t="s">
        <v>84</v>
      </c>
      <c r="BB472" s="9" t="s">
        <v>82</v>
      </c>
      <c r="BC472" s="9" t="s">
        <v>1253</v>
      </c>
      <c r="BD472" s="9">
        <v>17.8</v>
      </c>
      <c r="BE472" s="9">
        <v>12.4</v>
      </c>
      <c r="BF472" s="9">
        <v>25.6</v>
      </c>
      <c r="BG472" s="35" t="s">
        <v>84</v>
      </c>
      <c r="BH472" s="35" t="s">
        <v>82</v>
      </c>
      <c r="BI472" s="36">
        <v>17.8</v>
      </c>
      <c r="BJ472" s="36">
        <v>12.4</v>
      </c>
      <c r="BK472" s="36">
        <v>25.6</v>
      </c>
      <c r="BM472" s="9">
        <v>5.4</v>
      </c>
      <c r="BN472" s="9">
        <v>7.8000000000000007</v>
      </c>
      <c r="BO472" s="9">
        <v>2.8791984572980396</v>
      </c>
      <c r="BP472" s="9">
        <v>2.5176964726109912</v>
      </c>
      <c r="BQ472" s="9">
        <v>3.2425923514855168</v>
      </c>
    </row>
    <row r="473" spans="1:69" s="9" customFormat="1" ht="21" customHeight="1" x14ac:dyDescent="0.35">
      <c r="A473" s="9">
        <v>111</v>
      </c>
      <c r="B473" s="9">
        <v>21</v>
      </c>
      <c r="C473" s="9" t="s">
        <v>583</v>
      </c>
      <c r="D473" s="9" t="s">
        <v>1692</v>
      </c>
      <c r="E473" s="9" t="s">
        <v>1251</v>
      </c>
      <c r="F473" s="9" t="s">
        <v>882</v>
      </c>
      <c r="G473" s="9">
        <v>2023</v>
      </c>
      <c r="I473" s="9" t="s">
        <v>1551</v>
      </c>
      <c r="J473" s="9" t="s">
        <v>1568</v>
      </c>
      <c r="K473" s="9" t="s">
        <v>1568</v>
      </c>
      <c r="Q473" s="9">
        <v>1</v>
      </c>
      <c r="AP473" s="9" t="s">
        <v>1253</v>
      </c>
      <c r="AQ473" s="9">
        <v>36</v>
      </c>
      <c r="AR473" s="9">
        <v>24.8</v>
      </c>
      <c r="AS473" s="9">
        <v>52.4</v>
      </c>
      <c r="BA473" s="9" t="s">
        <v>84</v>
      </c>
      <c r="BB473" s="9" t="s">
        <v>82</v>
      </c>
      <c r="BC473" s="9" t="s">
        <v>1253</v>
      </c>
      <c r="BD473" s="9">
        <v>36</v>
      </c>
      <c r="BE473" s="9">
        <v>24.8</v>
      </c>
      <c r="BF473" s="9">
        <v>52.4</v>
      </c>
      <c r="BG473" s="35" t="s">
        <v>84</v>
      </c>
      <c r="BH473" s="35" t="s">
        <v>82</v>
      </c>
      <c r="BI473" s="36">
        <v>36</v>
      </c>
      <c r="BJ473" s="36">
        <v>24.8</v>
      </c>
      <c r="BK473" s="36">
        <v>52.4</v>
      </c>
      <c r="BM473" s="9">
        <v>11.2</v>
      </c>
      <c r="BN473" s="9">
        <v>16.399999999999999</v>
      </c>
      <c r="BO473" s="9">
        <v>3.5835189384561099</v>
      </c>
      <c r="BP473" s="9">
        <v>3.2108436531709366</v>
      </c>
      <c r="BQ473" s="9">
        <v>3.9589065913269965</v>
      </c>
    </row>
    <row r="474" spans="1:69" s="9" customFormat="1" ht="21" customHeight="1" x14ac:dyDescent="0.35">
      <c r="A474" s="9">
        <v>111</v>
      </c>
      <c r="B474" s="9">
        <v>22</v>
      </c>
      <c r="C474" s="9" t="s">
        <v>583</v>
      </c>
      <c r="D474" s="9" t="s">
        <v>1692</v>
      </c>
      <c r="E474" s="9" t="s">
        <v>1251</v>
      </c>
      <c r="F474" s="9" t="s">
        <v>882</v>
      </c>
      <c r="G474" s="9">
        <v>2023</v>
      </c>
      <c r="I474" s="9" t="s">
        <v>1552</v>
      </c>
      <c r="J474" s="9" t="s">
        <v>1568</v>
      </c>
      <c r="K474" s="9" t="s">
        <v>1568</v>
      </c>
      <c r="Q474" s="9">
        <v>1</v>
      </c>
      <c r="AP474" s="9" t="s">
        <v>1253</v>
      </c>
      <c r="AQ474" s="9">
        <v>9.6</v>
      </c>
      <c r="AR474" s="9">
        <v>7.9</v>
      </c>
      <c r="AS474" s="9">
        <v>11.7</v>
      </c>
      <c r="BA474" s="9" t="s">
        <v>84</v>
      </c>
      <c r="BB474" s="9" t="s">
        <v>82</v>
      </c>
      <c r="BC474" s="9" t="s">
        <v>1253</v>
      </c>
      <c r="BD474" s="9">
        <v>9.6</v>
      </c>
      <c r="BE474" s="9">
        <v>7.9</v>
      </c>
      <c r="BF474" s="9">
        <v>11.7</v>
      </c>
      <c r="BG474" s="35" t="s">
        <v>84</v>
      </c>
      <c r="BH474" s="35" t="s">
        <v>82</v>
      </c>
      <c r="BI474" s="36">
        <v>9.6</v>
      </c>
      <c r="BJ474" s="36">
        <v>7.9</v>
      </c>
      <c r="BK474" s="36">
        <v>11.7</v>
      </c>
      <c r="BM474" s="9">
        <v>1.6999999999999993</v>
      </c>
      <c r="BN474" s="9">
        <v>2.0999999999999996</v>
      </c>
      <c r="BO474" s="9">
        <v>2.2617630984737906</v>
      </c>
      <c r="BP474" s="9">
        <v>2.066862759472976</v>
      </c>
      <c r="BQ474" s="9">
        <v>2.4595888418037104</v>
      </c>
    </row>
    <row r="475" spans="1:69" s="9" customFormat="1" ht="21" customHeight="1" x14ac:dyDescent="0.35">
      <c r="A475" s="9">
        <v>111</v>
      </c>
      <c r="B475" s="9">
        <v>23</v>
      </c>
      <c r="C475" s="9" t="s">
        <v>583</v>
      </c>
      <c r="D475" s="9" t="s">
        <v>1692</v>
      </c>
      <c r="E475" s="9" t="s">
        <v>1251</v>
      </c>
      <c r="F475" s="9" t="s">
        <v>882</v>
      </c>
      <c r="G475" s="9">
        <v>2023</v>
      </c>
      <c r="I475" s="9" t="s">
        <v>1553</v>
      </c>
      <c r="J475" s="9" t="s">
        <v>1568</v>
      </c>
      <c r="K475" s="9" t="s">
        <v>1568</v>
      </c>
      <c r="Q475" s="9">
        <v>1</v>
      </c>
      <c r="AP475" s="9" t="s">
        <v>1253</v>
      </c>
      <c r="AQ475" s="9">
        <v>10.3</v>
      </c>
      <c r="AR475" s="9">
        <v>8.9</v>
      </c>
      <c r="AS475" s="9">
        <v>11.8</v>
      </c>
      <c r="BA475" s="9" t="s">
        <v>84</v>
      </c>
      <c r="BB475" s="9" t="s">
        <v>82</v>
      </c>
      <c r="BC475" s="9" t="s">
        <v>1253</v>
      </c>
      <c r="BD475" s="9">
        <v>10.3</v>
      </c>
      <c r="BE475" s="9">
        <v>8.9</v>
      </c>
      <c r="BF475" s="9">
        <v>11.8</v>
      </c>
      <c r="BG475" s="35" t="s">
        <v>84</v>
      </c>
      <c r="BH475" s="35" t="s">
        <v>82</v>
      </c>
      <c r="BI475" s="36">
        <v>10.3</v>
      </c>
      <c r="BJ475" s="36">
        <v>8.9</v>
      </c>
      <c r="BK475" s="36">
        <v>11.8</v>
      </c>
      <c r="BM475" s="9">
        <v>1.4000000000000004</v>
      </c>
      <c r="BN475" s="9">
        <v>1.5</v>
      </c>
      <c r="BO475" s="9">
        <v>2.33214389523559</v>
      </c>
      <c r="BP475" s="9">
        <v>2.1860512767380942</v>
      </c>
      <c r="BQ475" s="9">
        <v>2.4680995314716192</v>
      </c>
    </row>
    <row r="476" spans="1:69" s="9" customFormat="1" ht="21" customHeight="1" x14ac:dyDescent="0.35">
      <c r="A476" s="9">
        <v>11</v>
      </c>
      <c r="B476" s="9">
        <v>7</v>
      </c>
      <c r="C476" s="9" t="s">
        <v>201</v>
      </c>
      <c r="D476" s="9" t="s">
        <v>1664</v>
      </c>
      <c r="E476" s="9" t="s">
        <v>202</v>
      </c>
      <c r="F476" s="9" t="s">
        <v>882</v>
      </c>
      <c r="G476" s="9">
        <v>2011</v>
      </c>
      <c r="H476" s="9" t="s">
        <v>1013</v>
      </c>
      <c r="I476" s="9" t="s">
        <v>1337</v>
      </c>
      <c r="J476" s="9" t="s">
        <v>1338</v>
      </c>
      <c r="K476" s="9" t="s">
        <v>1338</v>
      </c>
      <c r="Q476" s="9">
        <v>1</v>
      </c>
      <c r="AP476" s="9" t="s">
        <v>159</v>
      </c>
      <c r="AQ476" s="9">
        <v>9.6</v>
      </c>
      <c r="AR476" s="9">
        <v>4.2</v>
      </c>
      <c r="AS476" s="9">
        <v>19</v>
      </c>
      <c r="BA476" s="9" t="s">
        <v>84</v>
      </c>
      <c r="BB476" s="9" t="s">
        <v>82</v>
      </c>
      <c r="BC476" s="9" t="s">
        <v>159</v>
      </c>
      <c r="BD476" s="9">
        <v>9.6</v>
      </c>
      <c r="BE476" s="9">
        <v>4.2</v>
      </c>
      <c r="BF476" s="9">
        <v>19</v>
      </c>
      <c r="BG476" s="35" t="s">
        <v>84</v>
      </c>
      <c r="BH476" s="35" t="s">
        <v>82</v>
      </c>
      <c r="BI476" s="36">
        <v>9.6</v>
      </c>
      <c r="BJ476" s="36">
        <v>4.2</v>
      </c>
      <c r="BK476" s="36">
        <v>19</v>
      </c>
      <c r="BM476" s="9">
        <v>5.3999999999999995</v>
      </c>
      <c r="BN476" s="9">
        <v>9.4</v>
      </c>
      <c r="BO476" s="9">
        <v>2.2617630984737906</v>
      </c>
      <c r="BP476" s="9">
        <v>1.4350845252893227</v>
      </c>
      <c r="BQ476" s="9">
        <v>2.9444389791664403</v>
      </c>
    </row>
    <row r="477" spans="1:69" s="9" customFormat="1" ht="21" customHeight="1" x14ac:dyDescent="0.35">
      <c r="A477" s="9">
        <v>11</v>
      </c>
      <c r="B477" s="9">
        <v>8</v>
      </c>
      <c r="C477" s="9" t="s">
        <v>201</v>
      </c>
      <c r="D477" s="9" t="s">
        <v>1664</v>
      </c>
      <c r="E477" s="9" t="s">
        <v>202</v>
      </c>
      <c r="F477" s="9" t="s">
        <v>882</v>
      </c>
      <c r="G477" s="9">
        <v>2011</v>
      </c>
      <c r="H477" s="9" t="s">
        <v>1013</v>
      </c>
      <c r="I477" s="9" t="s">
        <v>1339</v>
      </c>
      <c r="J477" s="9" t="s">
        <v>1338</v>
      </c>
      <c r="K477" s="9" t="s">
        <v>1338</v>
      </c>
      <c r="Q477" s="9">
        <v>1</v>
      </c>
      <c r="AP477" s="9" t="s">
        <v>159</v>
      </c>
      <c r="AQ477" s="9">
        <v>5.4</v>
      </c>
      <c r="AR477" s="9">
        <v>3.7</v>
      </c>
      <c r="AS477" s="9">
        <v>7.7</v>
      </c>
      <c r="BA477" s="9" t="s">
        <v>84</v>
      </c>
      <c r="BB477" s="9" t="s">
        <v>82</v>
      </c>
      <c r="BC477" s="9" t="s">
        <v>159</v>
      </c>
      <c r="BD477" s="9">
        <v>5.4</v>
      </c>
      <c r="BE477" s="9">
        <v>3.7</v>
      </c>
      <c r="BF477" s="9">
        <v>7.7</v>
      </c>
      <c r="BG477" s="35" t="s">
        <v>84</v>
      </c>
      <c r="BH477" s="35" t="s">
        <v>82</v>
      </c>
      <c r="BI477" s="36">
        <v>5.4</v>
      </c>
      <c r="BJ477" s="36">
        <v>3.7</v>
      </c>
      <c r="BK477" s="36">
        <v>7.7</v>
      </c>
      <c r="BM477" s="9">
        <v>1.7000000000000002</v>
      </c>
      <c r="BN477" s="9">
        <v>2.2999999999999998</v>
      </c>
      <c r="BO477" s="9">
        <v>1.6863989535702288</v>
      </c>
      <c r="BP477" s="9">
        <v>1.3083328196501789</v>
      </c>
      <c r="BQ477" s="9">
        <v>2.0412203288596382</v>
      </c>
    </row>
    <row r="478" spans="1:69" s="9" customFormat="1" ht="21" customHeight="1" x14ac:dyDescent="0.35">
      <c r="A478" s="9">
        <v>40</v>
      </c>
      <c r="B478" s="9">
        <v>9</v>
      </c>
      <c r="C478" s="9" t="s">
        <v>914</v>
      </c>
      <c r="D478" s="9" t="s">
        <v>1665</v>
      </c>
      <c r="E478" s="9" t="s">
        <v>389</v>
      </c>
      <c r="F478" s="9" t="s">
        <v>882</v>
      </c>
      <c r="G478" s="9">
        <v>2009</v>
      </c>
      <c r="H478" s="9" t="s">
        <v>1027</v>
      </c>
      <c r="I478" s="9" t="s">
        <v>1340</v>
      </c>
      <c r="J478" s="9" t="s">
        <v>1338</v>
      </c>
      <c r="K478" s="9" t="s">
        <v>1338</v>
      </c>
      <c r="T478" s="9">
        <v>1</v>
      </c>
      <c r="AW478" s="9" t="s">
        <v>159</v>
      </c>
      <c r="AX478" s="9">
        <v>2.14</v>
      </c>
      <c r="AY478" s="9">
        <v>1.67</v>
      </c>
      <c r="AZ478" s="9">
        <v>2.75</v>
      </c>
      <c r="BA478" s="9" t="s">
        <v>158</v>
      </c>
      <c r="BB478" s="9" t="s">
        <v>82</v>
      </c>
      <c r="BC478" s="9" t="s">
        <v>159</v>
      </c>
      <c r="BD478" s="9">
        <v>2.14</v>
      </c>
      <c r="BE478" s="9">
        <v>1.67</v>
      </c>
      <c r="BF478" s="9">
        <v>2.75</v>
      </c>
      <c r="BG478" s="35" t="s">
        <v>158</v>
      </c>
      <c r="BH478" s="35"/>
      <c r="BI478" s="36">
        <v>2.14</v>
      </c>
      <c r="BJ478" s="36">
        <v>1.67</v>
      </c>
      <c r="BK478" s="36">
        <v>2.75</v>
      </c>
      <c r="BL478" s="9">
        <v>2.75</v>
      </c>
      <c r="BM478" s="9">
        <v>0.4700000000000002</v>
      </c>
      <c r="BN478" s="9">
        <v>0.60999999999999988</v>
      </c>
      <c r="BO478" s="9">
        <v>0.76080582903376015</v>
      </c>
      <c r="BP478" s="9">
        <v>0.51282362642866375</v>
      </c>
      <c r="BQ478" s="9">
        <v>1.0116009116784799</v>
      </c>
    </row>
    <row r="479" spans="1:69" s="9" customFormat="1" ht="21" customHeight="1" x14ac:dyDescent="0.35">
      <c r="A479" s="9">
        <v>40</v>
      </c>
      <c r="B479" s="9">
        <v>10</v>
      </c>
      <c r="C479" s="9" t="s">
        <v>914</v>
      </c>
      <c r="D479" s="9" t="s">
        <v>1665</v>
      </c>
      <c r="E479" s="9" t="s">
        <v>389</v>
      </c>
      <c r="F479" s="9" t="s">
        <v>882</v>
      </c>
      <c r="G479" s="9">
        <v>2009</v>
      </c>
      <c r="H479" s="9" t="s">
        <v>1027</v>
      </c>
      <c r="I479" s="9" t="s">
        <v>1341</v>
      </c>
      <c r="J479" s="9" t="s">
        <v>1338</v>
      </c>
      <c r="K479" s="9" t="s">
        <v>1338</v>
      </c>
      <c r="T479" s="9">
        <v>1</v>
      </c>
      <c r="AW479" s="9" t="s">
        <v>159</v>
      </c>
      <c r="AX479" s="9">
        <v>2.56</v>
      </c>
      <c r="AY479" s="9">
        <v>2.2599999999999998</v>
      </c>
      <c r="AZ479" s="9">
        <v>2.9</v>
      </c>
      <c r="BA479" s="9" t="s">
        <v>158</v>
      </c>
      <c r="BB479" s="9" t="s">
        <v>82</v>
      </c>
      <c r="BC479" s="9" t="s">
        <v>159</v>
      </c>
      <c r="BD479" s="9">
        <v>2.56</v>
      </c>
      <c r="BE479" s="9">
        <v>2.2599999999999998</v>
      </c>
      <c r="BF479" s="9">
        <v>2.9</v>
      </c>
      <c r="BG479" s="35" t="s">
        <v>158</v>
      </c>
      <c r="BH479" s="35"/>
      <c r="BI479" s="36">
        <v>2.56</v>
      </c>
      <c r="BJ479" s="36">
        <v>2.2599999999999998</v>
      </c>
      <c r="BK479" s="36">
        <v>2.9</v>
      </c>
      <c r="BL479" s="9">
        <v>2.9</v>
      </c>
      <c r="BM479" s="9">
        <v>0.30000000000000027</v>
      </c>
      <c r="BN479" s="9">
        <v>0.33999999999999986</v>
      </c>
      <c r="BO479" s="9">
        <v>0.94000725849147115</v>
      </c>
      <c r="BP479" s="9">
        <v>0.81536481328419441</v>
      </c>
      <c r="BQ479" s="9">
        <v>1.0647107369924282</v>
      </c>
    </row>
    <row r="480" spans="1:69" s="9" customFormat="1" ht="21" customHeight="1" x14ac:dyDescent="0.35">
      <c r="A480" s="9">
        <v>73</v>
      </c>
      <c r="B480" s="9">
        <v>2</v>
      </c>
      <c r="C480" s="9" t="s">
        <v>483</v>
      </c>
      <c r="D480" s="9" t="s">
        <v>1667</v>
      </c>
      <c r="E480" s="9" t="s">
        <v>484</v>
      </c>
      <c r="F480" s="9" t="s">
        <v>882</v>
      </c>
      <c r="G480" s="9">
        <v>2020</v>
      </c>
      <c r="H480" s="9" t="s">
        <v>1036</v>
      </c>
      <c r="I480" s="9" t="s">
        <v>1338</v>
      </c>
      <c r="J480" s="9" t="s">
        <v>1338</v>
      </c>
      <c r="K480" s="9" t="s">
        <v>1338</v>
      </c>
      <c r="O480" s="9">
        <v>1</v>
      </c>
      <c r="AI480" s="9" t="s">
        <v>1038</v>
      </c>
      <c r="AJ480" s="9">
        <v>2.36</v>
      </c>
      <c r="AK480" s="9">
        <v>1.48</v>
      </c>
      <c r="AL480" s="9">
        <v>3.74</v>
      </c>
      <c r="BA480" s="9" t="s">
        <v>81</v>
      </c>
      <c r="BB480" s="9" t="s">
        <v>82</v>
      </c>
      <c r="BC480" s="9" t="s">
        <v>1038</v>
      </c>
      <c r="BD480" s="9">
        <v>2.36</v>
      </c>
      <c r="BE480" s="9">
        <v>1.48</v>
      </c>
      <c r="BF480" s="9">
        <v>3.74</v>
      </c>
      <c r="BG480" s="35" t="s">
        <v>84</v>
      </c>
      <c r="BH480" s="35" t="s">
        <v>1342</v>
      </c>
      <c r="BI480" s="36">
        <v>1.8043188156768415</v>
      </c>
      <c r="BJ480" s="36">
        <v>1.3116204008801691</v>
      </c>
      <c r="BK480" s="36">
        <v>2.4509767339004984</v>
      </c>
      <c r="BM480" s="9">
        <v>0.49269841479667242</v>
      </c>
      <c r="BN480" s="9">
        <v>0.64665791822365692</v>
      </c>
      <c r="BO480" s="9">
        <v>0.59018313311963155</v>
      </c>
      <c r="BP480" s="9">
        <v>0.27126332006087145</v>
      </c>
      <c r="BQ480" s="9">
        <v>0.89648661200826485</v>
      </c>
    </row>
    <row r="481" spans="1:69" s="9" customFormat="1" ht="21" customHeight="1" x14ac:dyDescent="0.35">
      <c r="A481" s="9">
        <v>87</v>
      </c>
      <c r="B481" s="9">
        <v>2</v>
      </c>
      <c r="C481" s="9" t="s">
        <v>1048</v>
      </c>
      <c r="D481" s="9" t="s">
        <v>1668</v>
      </c>
      <c r="E481" s="9" t="s">
        <v>1049</v>
      </c>
      <c r="F481" s="9" t="s">
        <v>882</v>
      </c>
      <c r="G481" s="9">
        <v>2018</v>
      </c>
      <c r="H481" s="9" t="s">
        <v>1062</v>
      </c>
      <c r="I481" s="9" t="s">
        <v>1345</v>
      </c>
      <c r="J481" s="9" t="s">
        <v>1338</v>
      </c>
      <c r="K481" s="9" t="s">
        <v>1338</v>
      </c>
      <c r="T481" s="9">
        <v>1</v>
      </c>
      <c r="AW481" s="9" t="s">
        <v>178</v>
      </c>
      <c r="AX481" s="9">
        <v>3.7</v>
      </c>
      <c r="AY481" s="9">
        <v>2</v>
      </c>
      <c r="AZ481" s="9">
        <v>6</v>
      </c>
      <c r="BA481" s="9" t="s">
        <v>158</v>
      </c>
      <c r="BB481" s="9" t="s">
        <v>82</v>
      </c>
      <c r="BC481" s="9" t="s">
        <v>178</v>
      </c>
      <c r="BD481" s="9">
        <v>3.7</v>
      </c>
      <c r="BE481" s="9">
        <v>2</v>
      </c>
      <c r="BF481" s="9">
        <v>6</v>
      </c>
      <c r="BG481" s="35" t="s">
        <v>158</v>
      </c>
      <c r="BH481" s="35"/>
      <c r="BI481" s="36">
        <v>3.7</v>
      </c>
      <c r="BJ481" s="36">
        <v>2</v>
      </c>
      <c r="BK481" s="36">
        <v>6</v>
      </c>
      <c r="BM481" s="9">
        <v>1.7000000000000002</v>
      </c>
      <c r="BN481" s="9">
        <v>2.2999999999999998</v>
      </c>
      <c r="BO481" s="9">
        <v>1.3083328196501789</v>
      </c>
      <c r="BP481" s="9">
        <v>0.69314718055994529</v>
      </c>
      <c r="BQ481" s="9">
        <v>1.791759469228055</v>
      </c>
    </row>
    <row r="482" spans="1:69" s="9" customFormat="1" ht="21" customHeight="1" x14ac:dyDescent="0.35">
      <c r="A482" s="9">
        <v>89</v>
      </c>
      <c r="B482" s="9">
        <v>2</v>
      </c>
      <c r="C482" s="9" t="s">
        <v>1244</v>
      </c>
      <c r="D482" s="9" t="s">
        <v>1679</v>
      </c>
      <c r="E482" s="9" t="s">
        <v>182</v>
      </c>
      <c r="F482" s="9" t="s">
        <v>882</v>
      </c>
      <c r="G482" s="9">
        <v>2017</v>
      </c>
      <c r="H482" s="9" t="s">
        <v>1248</v>
      </c>
      <c r="I482" s="9" t="s">
        <v>1346</v>
      </c>
      <c r="J482" s="9" t="s">
        <v>1338</v>
      </c>
      <c r="K482" s="9" t="s">
        <v>1338</v>
      </c>
      <c r="O482" s="9">
        <v>1</v>
      </c>
      <c r="AI482" s="9" t="s">
        <v>1249</v>
      </c>
      <c r="AJ482" s="9">
        <v>3.37</v>
      </c>
      <c r="AK482" s="9">
        <v>1.47</v>
      </c>
      <c r="AL482" s="9">
        <v>7.49</v>
      </c>
      <c r="BA482" s="9" t="s">
        <v>81</v>
      </c>
      <c r="BB482" s="9" t="s">
        <v>82</v>
      </c>
      <c r="BC482" s="9" t="s">
        <v>1249</v>
      </c>
      <c r="BD482" s="9">
        <v>3.37</v>
      </c>
      <c r="BE482" s="9">
        <v>1.47</v>
      </c>
      <c r="BF482" s="9">
        <v>7.49</v>
      </c>
      <c r="BG482" s="35" t="s">
        <v>84</v>
      </c>
      <c r="BH482" s="35" t="s">
        <v>1347</v>
      </c>
      <c r="BI482" s="36">
        <v>2.2890151086522716</v>
      </c>
      <c r="BJ482" s="36">
        <v>1.3055030115050508</v>
      </c>
      <c r="BK482" s="36">
        <v>3.7989335692720894</v>
      </c>
      <c r="BM482" s="9">
        <v>0.98351209714722088</v>
      </c>
      <c r="BN482" s="9">
        <v>1.5099184606198177</v>
      </c>
      <c r="BO482" s="9">
        <v>0.82812164149572853</v>
      </c>
      <c r="BP482" s="9">
        <v>0.26658841593726657</v>
      </c>
      <c r="BQ482" s="9">
        <v>1.3347203876804203</v>
      </c>
    </row>
    <row r="483" spans="1:69" s="9" customFormat="1" ht="21" customHeight="1" x14ac:dyDescent="0.35">
      <c r="A483" s="9">
        <v>81</v>
      </c>
      <c r="B483" s="9">
        <v>2</v>
      </c>
      <c r="C483" s="9" t="s">
        <v>730</v>
      </c>
      <c r="D483" s="9" t="s">
        <v>1687</v>
      </c>
      <c r="E483" s="9" t="s">
        <v>731</v>
      </c>
      <c r="F483" s="9" t="s">
        <v>882</v>
      </c>
      <c r="G483" s="9">
        <v>2018</v>
      </c>
      <c r="H483" s="9" t="s">
        <v>1045</v>
      </c>
      <c r="I483" s="9" t="s">
        <v>1343</v>
      </c>
      <c r="J483" s="9" t="s">
        <v>1338</v>
      </c>
      <c r="K483" s="9" t="s">
        <v>1338</v>
      </c>
      <c r="O483" s="9">
        <v>1</v>
      </c>
      <c r="AI483" s="9" t="s">
        <v>178</v>
      </c>
      <c r="AJ483" s="9">
        <v>3.5</v>
      </c>
      <c r="AK483" s="9">
        <v>2.9</v>
      </c>
      <c r="AL483" s="9">
        <v>4.3</v>
      </c>
      <c r="BA483" s="9" t="s">
        <v>81</v>
      </c>
      <c r="BB483" s="9" t="s">
        <v>82</v>
      </c>
      <c r="BC483" s="9" t="s">
        <v>178</v>
      </c>
      <c r="BD483" s="9">
        <v>3.5</v>
      </c>
      <c r="BE483" s="9">
        <v>2.9</v>
      </c>
      <c r="BF483" s="9">
        <v>4.3</v>
      </c>
      <c r="BG483" s="35" t="s">
        <v>84</v>
      </c>
      <c r="BH483" s="35" t="s">
        <v>1344</v>
      </c>
      <c r="BI483" s="36">
        <v>2.3467490789727461</v>
      </c>
      <c r="BJ483" s="36">
        <v>2.0720404408496949</v>
      </c>
      <c r="BK483" s="36">
        <v>2.6833663145375373</v>
      </c>
      <c r="BM483" s="9">
        <v>0.27470863812305124</v>
      </c>
      <c r="BN483" s="9">
        <v>0.33661723556479117</v>
      </c>
      <c r="BO483" s="9">
        <v>0.85303099976561947</v>
      </c>
      <c r="BP483" s="9">
        <v>0.72853384199136895</v>
      </c>
      <c r="BQ483" s="9">
        <v>0.98707209381882843</v>
      </c>
    </row>
    <row r="484" spans="1:69" s="9" customFormat="1" ht="21" customHeight="1" x14ac:dyDescent="0.35">
      <c r="A484" s="9">
        <v>111</v>
      </c>
      <c r="B484" s="9">
        <v>8</v>
      </c>
      <c r="C484" s="9" t="s">
        <v>583</v>
      </c>
      <c r="D484" s="9" t="s">
        <v>1692</v>
      </c>
      <c r="E484" s="9" t="s">
        <v>1251</v>
      </c>
      <c r="F484" s="9" t="s">
        <v>882</v>
      </c>
      <c r="G484" s="9">
        <v>2023</v>
      </c>
      <c r="I484" s="9" t="s">
        <v>1348</v>
      </c>
      <c r="J484" s="9" t="s">
        <v>1338</v>
      </c>
      <c r="K484" s="9" t="s">
        <v>1338</v>
      </c>
      <c r="Q484" s="9">
        <v>1</v>
      </c>
      <c r="AP484" s="9" t="s">
        <v>1253</v>
      </c>
      <c r="AQ484" s="9">
        <v>1.8</v>
      </c>
      <c r="AR484" s="9">
        <v>1.1000000000000001</v>
      </c>
      <c r="AS484" s="9">
        <v>3</v>
      </c>
      <c r="BA484" s="9" t="s">
        <v>84</v>
      </c>
      <c r="BB484" s="9" t="s">
        <v>82</v>
      </c>
      <c r="BC484" s="9" t="s">
        <v>1253</v>
      </c>
      <c r="BD484" s="9">
        <v>1.8</v>
      </c>
      <c r="BE484" s="9">
        <v>1.1000000000000001</v>
      </c>
      <c r="BF484" s="9">
        <v>3</v>
      </c>
      <c r="BG484" s="35" t="s">
        <v>84</v>
      </c>
      <c r="BH484" s="35" t="s">
        <v>82</v>
      </c>
      <c r="BI484" s="36">
        <v>1.8</v>
      </c>
      <c r="BJ484" s="36">
        <v>1.1000000000000001</v>
      </c>
      <c r="BK484" s="36">
        <v>3</v>
      </c>
      <c r="BM484" s="9">
        <v>0.7</v>
      </c>
      <c r="BN484" s="9">
        <v>1.2</v>
      </c>
      <c r="BO484" s="9">
        <v>0.58778666490211906</v>
      </c>
      <c r="BP484" s="9">
        <v>9.5310179804324935E-2</v>
      </c>
      <c r="BQ484" s="9">
        <v>1.0986122886681098</v>
      </c>
    </row>
    <row r="485" spans="1:69" s="9" customFormat="1" ht="21" customHeight="1" x14ac:dyDescent="0.35">
      <c r="A485" s="9">
        <v>111</v>
      </c>
      <c r="B485" s="9">
        <v>9</v>
      </c>
      <c r="C485" s="9" t="s">
        <v>583</v>
      </c>
      <c r="D485" s="9" t="s">
        <v>1692</v>
      </c>
      <c r="E485" s="9" t="s">
        <v>1251</v>
      </c>
      <c r="F485" s="9" t="s">
        <v>882</v>
      </c>
      <c r="G485" s="9">
        <v>2023</v>
      </c>
      <c r="I485" s="9" t="s">
        <v>1349</v>
      </c>
      <c r="J485" s="9" t="s">
        <v>1338</v>
      </c>
      <c r="K485" s="9" t="s">
        <v>1338</v>
      </c>
      <c r="Q485" s="9">
        <v>1</v>
      </c>
      <c r="AP485" s="9" t="s">
        <v>1253</v>
      </c>
      <c r="AQ485" s="9">
        <v>1.8</v>
      </c>
      <c r="AR485" s="9">
        <v>1.4</v>
      </c>
      <c r="AS485" s="9">
        <v>2.4</v>
      </c>
      <c r="BA485" s="9" t="s">
        <v>84</v>
      </c>
      <c r="BB485" s="9" t="s">
        <v>82</v>
      </c>
      <c r="BC485" s="9" t="s">
        <v>1253</v>
      </c>
      <c r="BD485" s="9">
        <v>1.8</v>
      </c>
      <c r="BE485" s="9">
        <v>1.4</v>
      </c>
      <c r="BF485" s="9">
        <v>2.4</v>
      </c>
      <c r="BG485" s="35" t="s">
        <v>84</v>
      </c>
      <c r="BH485" s="35" t="s">
        <v>82</v>
      </c>
      <c r="BI485" s="36">
        <v>1.8</v>
      </c>
      <c r="BJ485" s="36">
        <v>1.4</v>
      </c>
      <c r="BK485" s="36">
        <v>2.4</v>
      </c>
      <c r="BM485" s="9">
        <v>0.40000000000000013</v>
      </c>
      <c r="BN485" s="9">
        <v>0.59999999999999987</v>
      </c>
      <c r="BO485" s="9">
        <v>0.58778666490211906</v>
      </c>
      <c r="BP485" s="9">
        <v>0.33647223662121289</v>
      </c>
      <c r="BQ485" s="9">
        <v>0.87546873735389985</v>
      </c>
    </row>
    <row r="486" spans="1:69" s="9" customFormat="1" ht="21" customHeight="1" x14ac:dyDescent="0.35">
      <c r="A486" s="9">
        <v>7</v>
      </c>
      <c r="B486" s="9">
        <v>11</v>
      </c>
      <c r="C486" s="9" t="s">
        <v>522</v>
      </c>
      <c r="D486" s="9" t="s">
        <v>1657</v>
      </c>
      <c r="E486" s="9" t="s">
        <v>523</v>
      </c>
      <c r="F486" s="9" t="s">
        <v>882</v>
      </c>
      <c r="G486" s="9">
        <v>2013</v>
      </c>
      <c r="H486" s="9" t="s">
        <v>895</v>
      </c>
      <c r="I486" s="9" t="s">
        <v>1070</v>
      </c>
      <c r="J486" s="9" t="s">
        <v>1071</v>
      </c>
      <c r="K486" s="9" t="s">
        <v>1071</v>
      </c>
      <c r="T486" s="9">
        <v>1</v>
      </c>
      <c r="AW486" s="9" t="s">
        <v>528</v>
      </c>
      <c r="AX486" s="9">
        <v>1.1000000000000001</v>
      </c>
      <c r="AY486" s="9">
        <v>0.3</v>
      </c>
      <c r="AZ486" s="9">
        <v>5</v>
      </c>
      <c r="BA486" s="9" t="s">
        <v>158</v>
      </c>
      <c r="BB486" s="9" t="s">
        <v>82</v>
      </c>
      <c r="BC486" s="9" t="s">
        <v>528</v>
      </c>
      <c r="BD486" s="9">
        <v>1.1000000000000001</v>
      </c>
      <c r="BE486" s="9">
        <v>0.3</v>
      </c>
      <c r="BF486" s="9">
        <v>5</v>
      </c>
      <c r="BG486" s="35" t="s">
        <v>158</v>
      </c>
      <c r="BH486" s="35"/>
      <c r="BI486" s="36">
        <v>1.1000000000000001</v>
      </c>
      <c r="BJ486" s="36">
        <v>0.3</v>
      </c>
      <c r="BK486" s="36">
        <v>5</v>
      </c>
      <c r="BM486" s="9">
        <v>0.8</v>
      </c>
      <c r="BN486" s="9">
        <v>3.9</v>
      </c>
      <c r="BO486" s="9">
        <v>9.5310179804324935E-2</v>
      </c>
      <c r="BP486" s="9">
        <v>-1.2039728043259361</v>
      </c>
      <c r="BQ486" s="9">
        <v>1.6094379124341003</v>
      </c>
    </row>
    <row r="487" spans="1:69" s="9" customFormat="1" ht="21" customHeight="1" x14ac:dyDescent="0.35">
      <c r="A487" s="9">
        <v>63</v>
      </c>
      <c r="B487" s="9">
        <v>1</v>
      </c>
      <c r="C487" s="9" t="s">
        <v>1072</v>
      </c>
      <c r="D487" s="9" t="s">
        <v>1672</v>
      </c>
      <c r="E487" s="9" t="s">
        <v>1073</v>
      </c>
      <c r="F487" s="9" t="s">
        <v>882</v>
      </c>
      <c r="G487" s="9">
        <v>2019</v>
      </c>
      <c r="H487" s="9" t="s">
        <v>1084</v>
      </c>
      <c r="I487" s="9" t="s">
        <v>1071</v>
      </c>
      <c r="J487" s="9" t="s">
        <v>1071</v>
      </c>
      <c r="K487" s="9" t="s">
        <v>1071</v>
      </c>
      <c r="M487" s="9">
        <v>1</v>
      </c>
      <c r="X487" s="9" t="s">
        <v>1085</v>
      </c>
      <c r="Y487" s="9">
        <v>0.87</v>
      </c>
      <c r="Z487" s="9">
        <v>0.59</v>
      </c>
      <c r="AA487" s="9">
        <v>1.28</v>
      </c>
      <c r="AB487" s="9" t="s">
        <v>1085</v>
      </c>
      <c r="AC487" s="9">
        <v>0.87</v>
      </c>
      <c r="AD487" s="9">
        <v>0.59</v>
      </c>
      <c r="AE487" s="9">
        <v>1.28</v>
      </c>
      <c r="BA487" s="9" t="s">
        <v>108</v>
      </c>
      <c r="BB487" s="9" t="s">
        <v>82</v>
      </c>
      <c r="BC487" s="9" t="s">
        <v>1085</v>
      </c>
      <c r="BD487" s="9">
        <v>0.87</v>
      </c>
      <c r="BE487" s="9">
        <v>0.59</v>
      </c>
      <c r="BF487" s="9">
        <v>1.28</v>
      </c>
      <c r="BG487" s="35" t="s">
        <v>84</v>
      </c>
      <c r="BH487" s="35" t="s">
        <v>1086</v>
      </c>
      <c r="BI487" s="36">
        <v>0.93273790530888145</v>
      </c>
      <c r="BJ487" s="36">
        <v>0.76811457478686085</v>
      </c>
      <c r="BK487" s="36">
        <v>1.131370849898476</v>
      </c>
      <c r="BM487" s="9">
        <v>0.16462333052202061</v>
      </c>
      <c r="BN487" s="9">
        <v>0.19863294458959457</v>
      </c>
      <c r="BO487" s="9">
        <v>-6.9631033666753883E-2</v>
      </c>
      <c r="BP487" s="9">
        <v>-0.26381637104118594</v>
      </c>
      <c r="BQ487" s="9">
        <v>0.12343003896576289</v>
      </c>
    </row>
    <row r="488" spans="1:69" s="9" customFormat="1" ht="21" customHeight="1" x14ac:dyDescent="0.35">
      <c r="A488" s="9">
        <v>84</v>
      </c>
      <c r="B488" s="9">
        <v>3</v>
      </c>
      <c r="C488" s="9" t="s">
        <v>749</v>
      </c>
      <c r="D488" s="9" t="s">
        <v>1662</v>
      </c>
      <c r="E488" s="9" t="s">
        <v>750</v>
      </c>
      <c r="F488" s="9" t="s">
        <v>882</v>
      </c>
      <c r="G488" s="9">
        <v>2009</v>
      </c>
      <c r="H488" s="9" t="s">
        <v>965</v>
      </c>
      <c r="I488" s="9" t="s">
        <v>1087</v>
      </c>
      <c r="J488" s="9" t="s">
        <v>1071</v>
      </c>
      <c r="K488" s="9" t="s">
        <v>1071</v>
      </c>
      <c r="P488" s="9">
        <v>1</v>
      </c>
      <c r="AM488" s="9" t="e">
        <v>#REF!</v>
      </c>
      <c r="AN488" s="9" t="e">
        <v>#REF!</v>
      </c>
      <c r="AO488" s="9" t="e">
        <v>#REF!</v>
      </c>
      <c r="BA488" s="9" t="s">
        <v>134</v>
      </c>
      <c r="BB488" s="9" t="s">
        <v>135</v>
      </c>
      <c r="BD488" s="9">
        <v>2.670091927644048</v>
      </c>
      <c r="BE488" s="9">
        <v>1.8494186076482593</v>
      </c>
      <c r="BF488" s="9">
        <v>3.5637942658795976</v>
      </c>
      <c r="BG488" s="35" t="s">
        <v>134</v>
      </c>
      <c r="BH488" s="35" t="s">
        <v>135</v>
      </c>
      <c r="BI488" s="36">
        <v>2.670091927644048</v>
      </c>
      <c r="BJ488" s="36">
        <v>1.8494186076482593</v>
      </c>
      <c r="BK488" s="36">
        <v>3.5637942658795976</v>
      </c>
      <c r="BM488" s="9">
        <v>0.82067331999578874</v>
      </c>
      <c r="BN488" s="9">
        <v>0.89370233823554956</v>
      </c>
      <c r="BO488" s="9">
        <v>0.98211290164869669</v>
      </c>
      <c r="BP488" s="9">
        <v>0.61487132356220686</v>
      </c>
      <c r="BQ488" s="9">
        <v>1.2708257823193665</v>
      </c>
    </row>
    <row r="489" spans="1:69" s="9" customFormat="1" ht="21" customHeight="1" x14ac:dyDescent="0.35">
      <c r="A489" s="9">
        <v>7</v>
      </c>
      <c r="B489" s="9">
        <v>21</v>
      </c>
      <c r="C489" s="9" t="s">
        <v>522</v>
      </c>
      <c r="D489" s="9" t="s">
        <v>1657</v>
      </c>
      <c r="E489" s="9" t="s">
        <v>523</v>
      </c>
      <c r="F489" s="9" t="s">
        <v>882</v>
      </c>
      <c r="G489" s="9">
        <v>2013</v>
      </c>
      <c r="H489" s="9" t="s">
        <v>895</v>
      </c>
      <c r="I489" s="9" t="s">
        <v>1428</v>
      </c>
      <c r="J489" s="9" t="s">
        <v>1429</v>
      </c>
      <c r="K489" s="9" t="s">
        <v>1429</v>
      </c>
      <c r="T489" s="9">
        <v>1</v>
      </c>
      <c r="AW489" s="9" t="s">
        <v>528</v>
      </c>
      <c r="AX489" s="9">
        <v>7.1</v>
      </c>
      <c r="AY489" s="9">
        <v>4.2</v>
      </c>
      <c r="AZ489" s="9">
        <v>11.8</v>
      </c>
      <c r="BA489" s="9" t="s">
        <v>158</v>
      </c>
      <c r="BB489" s="9" t="s">
        <v>82</v>
      </c>
      <c r="BC489" s="9" t="s">
        <v>528</v>
      </c>
      <c r="BD489" s="9">
        <v>7.1</v>
      </c>
      <c r="BE489" s="9">
        <v>4.2</v>
      </c>
      <c r="BF489" s="9">
        <v>11.8</v>
      </c>
      <c r="BG489" s="35" t="s">
        <v>158</v>
      </c>
      <c r="BH489" s="35"/>
      <c r="BI489" s="36">
        <v>7.1</v>
      </c>
      <c r="BJ489" s="36">
        <v>4.2</v>
      </c>
      <c r="BK489" s="36">
        <v>11.8</v>
      </c>
      <c r="BM489" s="9">
        <v>2.8999999999999995</v>
      </c>
      <c r="BN489" s="9">
        <v>4.7000000000000011</v>
      </c>
      <c r="BO489" s="9">
        <v>1.9600947840472698</v>
      </c>
      <c r="BP489" s="9">
        <v>1.4350845252893227</v>
      </c>
      <c r="BQ489" s="9">
        <v>2.4680995314716192</v>
      </c>
    </row>
    <row r="490" spans="1:69" s="9" customFormat="1" ht="21" customHeight="1" x14ac:dyDescent="0.35">
      <c r="A490" s="9">
        <v>11</v>
      </c>
      <c r="B490" s="9">
        <v>13</v>
      </c>
      <c r="C490" s="9" t="s">
        <v>201</v>
      </c>
      <c r="D490" s="9" t="s">
        <v>1664</v>
      </c>
      <c r="E490" s="9" t="s">
        <v>202</v>
      </c>
      <c r="F490" s="9" t="s">
        <v>882</v>
      </c>
      <c r="G490" s="9">
        <v>2011</v>
      </c>
      <c r="H490" s="9" t="s">
        <v>1013</v>
      </c>
      <c r="I490" s="9" t="s">
        <v>1430</v>
      </c>
      <c r="J490" s="9" t="s">
        <v>1429</v>
      </c>
      <c r="K490" s="9" t="s">
        <v>1429</v>
      </c>
      <c r="Q490" s="9">
        <v>1</v>
      </c>
      <c r="AP490" s="9" t="s">
        <v>159</v>
      </c>
      <c r="AQ490" s="9">
        <v>6.6</v>
      </c>
      <c r="AR490" s="9">
        <v>1.4</v>
      </c>
      <c r="AS490" s="9">
        <v>19.5</v>
      </c>
      <c r="BA490" s="9" t="s">
        <v>84</v>
      </c>
      <c r="BB490" s="9" t="s">
        <v>82</v>
      </c>
      <c r="BC490" s="9" t="s">
        <v>159</v>
      </c>
      <c r="BD490" s="9">
        <v>6.6</v>
      </c>
      <c r="BE490" s="9">
        <v>1.4</v>
      </c>
      <c r="BF490" s="9">
        <v>19.5</v>
      </c>
      <c r="BG490" s="35" t="s">
        <v>84</v>
      </c>
      <c r="BH490" s="35" t="s">
        <v>82</v>
      </c>
      <c r="BI490" s="36">
        <v>6.6</v>
      </c>
      <c r="BJ490" s="36">
        <v>1.4</v>
      </c>
      <c r="BK490" s="36">
        <v>19.5</v>
      </c>
      <c r="BM490" s="9">
        <v>5.1999999999999993</v>
      </c>
      <c r="BN490" s="9">
        <v>12.9</v>
      </c>
      <c r="BO490" s="9">
        <v>1.8870696490323797</v>
      </c>
      <c r="BP490" s="9">
        <v>0.33647223662121289</v>
      </c>
      <c r="BQ490" s="9">
        <v>2.9704144655697009</v>
      </c>
    </row>
    <row r="491" spans="1:69" s="9" customFormat="1" ht="21" customHeight="1" x14ac:dyDescent="0.35">
      <c r="A491" s="9">
        <v>11</v>
      </c>
      <c r="B491" s="9">
        <v>14</v>
      </c>
      <c r="C491" s="9" t="s">
        <v>201</v>
      </c>
      <c r="D491" s="9" t="s">
        <v>1664</v>
      </c>
      <c r="E491" s="9" t="s">
        <v>202</v>
      </c>
      <c r="F491" s="9" t="s">
        <v>882</v>
      </c>
      <c r="G491" s="9">
        <v>2011</v>
      </c>
      <c r="H491" s="9" t="s">
        <v>1013</v>
      </c>
      <c r="I491" s="9" t="s">
        <v>1431</v>
      </c>
      <c r="J491" s="9" t="s">
        <v>1429</v>
      </c>
      <c r="K491" s="9" t="s">
        <v>1429</v>
      </c>
      <c r="Q491" s="9">
        <v>1</v>
      </c>
      <c r="AP491" s="9" t="s">
        <v>159</v>
      </c>
      <c r="AQ491" s="9">
        <v>1.8</v>
      </c>
      <c r="AR491" s="9">
        <v>0.6</v>
      </c>
      <c r="AS491" s="9">
        <v>4.2</v>
      </c>
      <c r="BA491" s="9" t="s">
        <v>84</v>
      </c>
      <c r="BB491" s="9" t="s">
        <v>82</v>
      </c>
      <c r="BC491" s="9" t="s">
        <v>159</v>
      </c>
      <c r="BD491" s="9">
        <v>1.8</v>
      </c>
      <c r="BE491" s="9">
        <v>0.6</v>
      </c>
      <c r="BF491" s="9">
        <v>4.2</v>
      </c>
      <c r="BG491" s="35" t="s">
        <v>84</v>
      </c>
      <c r="BH491" s="35" t="s">
        <v>82</v>
      </c>
      <c r="BI491" s="36">
        <v>1.8</v>
      </c>
      <c r="BJ491" s="36">
        <v>0.6</v>
      </c>
      <c r="BK491" s="36">
        <v>4.2</v>
      </c>
      <c r="BM491" s="9">
        <v>1.2000000000000002</v>
      </c>
      <c r="BN491" s="9">
        <v>2.4000000000000004</v>
      </c>
      <c r="BO491" s="9">
        <v>0.58778666490211906</v>
      </c>
      <c r="BP491" s="9">
        <v>-0.51082562376599072</v>
      </c>
      <c r="BQ491" s="9">
        <v>1.4350845252893227</v>
      </c>
    </row>
    <row r="492" spans="1:69" s="9" customFormat="1" ht="21" customHeight="1" x14ac:dyDescent="0.35">
      <c r="A492" s="9">
        <v>24</v>
      </c>
      <c r="B492" s="9">
        <v>3</v>
      </c>
      <c r="C492" s="9" t="s">
        <v>230</v>
      </c>
      <c r="D492" s="9" t="s">
        <v>1681</v>
      </c>
      <c r="E492" s="9" t="s">
        <v>231</v>
      </c>
      <c r="F492" s="9" t="s">
        <v>882</v>
      </c>
      <c r="G492" s="9">
        <v>2022</v>
      </c>
      <c r="H492" s="9" t="s">
        <v>1370</v>
      </c>
      <c r="I492" s="9" t="s">
        <v>1432</v>
      </c>
      <c r="J492" s="9" t="s">
        <v>1429</v>
      </c>
      <c r="K492" s="9" t="s">
        <v>1429</v>
      </c>
      <c r="L492" s="9">
        <v>1</v>
      </c>
      <c r="U492" s="9">
        <v>1.25</v>
      </c>
      <c r="V492" s="9">
        <v>0.97</v>
      </c>
      <c r="W492" s="9">
        <v>1.61</v>
      </c>
      <c r="BA492" s="9" t="s">
        <v>308</v>
      </c>
      <c r="BB492" s="9" t="s">
        <v>82</v>
      </c>
      <c r="BD492" s="9">
        <v>1.25</v>
      </c>
      <c r="BE492" s="9">
        <v>0.97</v>
      </c>
      <c r="BF492" s="9">
        <v>1.61</v>
      </c>
      <c r="BG492" s="35" t="s">
        <v>134</v>
      </c>
      <c r="BH492" s="35" t="s">
        <v>1086</v>
      </c>
      <c r="BI492" s="36">
        <v>1.1180339887498949</v>
      </c>
      <c r="BJ492" s="36">
        <v>0.98488578017961048</v>
      </c>
      <c r="BK492" s="36">
        <v>1.2688577540449522</v>
      </c>
      <c r="BM492" s="9">
        <v>0.13314820857028442</v>
      </c>
      <c r="BN492" s="9">
        <v>0.15082376529505725</v>
      </c>
      <c r="BO492" s="9">
        <v>0.11157177565710492</v>
      </c>
      <c r="BP492" s="9">
        <v>-1.5229603742354263E-2</v>
      </c>
      <c r="BQ492" s="9">
        <v>0.23811708949818591</v>
      </c>
    </row>
    <row r="493" spans="1:69" s="9" customFormat="1" ht="21" customHeight="1" x14ac:dyDescent="0.35">
      <c r="A493" s="9">
        <v>34</v>
      </c>
      <c r="B493" s="9">
        <v>1</v>
      </c>
      <c r="C493" s="9" t="s">
        <v>256</v>
      </c>
      <c r="D493" s="9" t="s">
        <v>1682</v>
      </c>
      <c r="E493" s="9" t="s">
        <v>257</v>
      </c>
      <c r="F493" s="9" t="s">
        <v>882</v>
      </c>
      <c r="G493" s="9">
        <v>2006</v>
      </c>
      <c r="H493" s="9" t="s">
        <v>1444</v>
      </c>
      <c r="I493" s="9" t="s">
        <v>1444</v>
      </c>
      <c r="J493" s="9" t="s">
        <v>1429</v>
      </c>
      <c r="K493" s="9" t="s">
        <v>1429</v>
      </c>
      <c r="N493" s="9">
        <v>1</v>
      </c>
      <c r="AF493" s="9">
        <v>2.2000000000000002</v>
      </c>
      <c r="AG493" s="9">
        <v>1.3</v>
      </c>
      <c r="AH493" s="9">
        <v>3.7</v>
      </c>
      <c r="BA493" s="9" t="s">
        <v>188</v>
      </c>
      <c r="BB493" s="9" t="s">
        <v>82</v>
      </c>
      <c r="BD493" s="9">
        <v>2.2000000000000002</v>
      </c>
      <c r="BE493" s="9">
        <v>1.3</v>
      </c>
      <c r="BF493" s="9">
        <v>3.7</v>
      </c>
      <c r="BG493" s="35" t="s">
        <v>134</v>
      </c>
      <c r="BH493" s="35" t="s">
        <v>88</v>
      </c>
      <c r="BI493" s="36">
        <v>1.7205474267022658</v>
      </c>
      <c r="BJ493" s="36">
        <v>1.1992701292249968</v>
      </c>
      <c r="BK493" s="36">
        <v>2.4338104386008772</v>
      </c>
      <c r="BM493" s="9">
        <v>0.52127729747726903</v>
      </c>
      <c r="BN493" s="9">
        <v>0.71326301189861141</v>
      </c>
      <c r="BO493" s="9">
        <v>0.54264251152630982</v>
      </c>
      <c r="BP493" s="9">
        <v>0.18171314610386421</v>
      </c>
      <c r="BQ493" s="9">
        <v>0.88945811092479121</v>
      </c>
    </row>
    <row r="494" spans="1:69" s="9" customFormat="1" ht="21" customHeight="1" x14ac:dyDescent="0.35">
      <c r="A494" s="9">
        <v>39</v>
      </c>
      <c r="B494" s="9">
        <v>16</v>
      </c>
      <c r="C494" s="9" t="s">
        <v>378</v>
      </c>
      <c r="D494" s="9" t="s">
        <v>1658</v>
      </c>
      <c r="E494" s="9" t="s">
        <v>379</v>
      </c>
      <c r="F494" s="9" t="s">
        <v>882</v>
      </c>
      <c r="G494" s="9">
        <v>2000</v>
      </c>
      <c r="H494" s="9" t="s">
        <v>912</v>
      </c>
      <c r="I494" s="9" t="s">
        <v>1445</v>
      </c>
      <c r="J494" s="9" t="s">
        <v>1429</v>
      </c>
      <c r="K494" s="9" t="s">
        <v>1429</v>
      </c>
      <c r="S494" s="9">
        <v>1</v>
      </c>
      <c r="AT494" s="9">
        <v>10.3</v>
      </c>
      <c r="AU494" s="9">
        <v>2.2999999999999998</v>
      </c>
      <c r="AV494" s="9">
        <v>46.4</v>
      </c>
      <c r="BA494" s="9" t="s">
        <v>575</v>
      </c>
      <c r="BB494" s="9" t="s">
        <v>82</v>
      </c>
      <c r="BD494" s="9">
        <v>10.3</v>
      </c>
      <c r="BE494" s="9">
        <v>2.2999999999999998</v>
      </c>
      <c r="BF494" s="9">
        <v>46.4</v>
      </c>
      <c r="BG494" s="35" t="s">
        <v>575</v>
      </c>
      <c r="BH494" s="35"/>
      <c r="BI494" s="36">
        <v>10.3</v>
      </c>
      <c r="BJ494" s="36">
        <v>2.2999999999999998</v>
      </c>
      <c r="BK494" s="36">
        <v>46.4</v>
      </c>
      <c r="BM494" s="9">
        <v>8</v>
      </c>
      <c r="BN494" s="9">
        <v>36.099999999999994</v>
      </c>
      <c r="BO494" s="9">
        <v>2.33214389523559</v>
      </c>
      <c r="BP494" s="9">
        <v>0.83290912293510388</v>
      </c>
      <c r="BQ494" s="9">
        <v>3.8372994592322094</v>
      </c>
    </row>
    <row r="495" spans="1:69" s="9" customFormat="1" ht="21" customHeight="1" x14ac:dyDescent="0.35">
      <c r="A495" s="9">
        <v>39</v>
      </c>
      <c r="B495" s="9">
        <v>17</v>
      </c>
      <c r="C495" s="9" t="s">
        <v>378</v>
      </c>
      <c r="D495" s="9" t="s">
        <v>1658</v>
      </c>
      <c r="E495" s="9" t="s">
        <v>379</v>
      </c>
      <c r="F495" s="9" t="s">
        <v>882</v>
      </c>
      <c r="G495" s="9">
        <v>2000</v>
      </c>
      <c r="H495" s="9" t="s">
        <v>912</v>
      </c>
      <c r="I495" s="9" t="s">
        <v>1446</v>
      </c>
      <c r="J495" s="9" t="s">
        <v>1429</v>
      </c>
      <c r="K495" s="9" t="s">
        <v>1429</v>
      </c>
      <c r="S495" s="9">
        <v>1</v>
      </c>
      <c r="AT495" s="9">
        <v>2.8</v>
      </c>
      <c r="AU495" s="9">
        <v>0.7</v>
      </c>
      <c r="AV495" s="9">
        <v>11.6</v>
      </c>
      <c r="BA495" s="9" t="s">
        <v>575</v>
      </c>
      <c r="BB495" s="9" t="s">
        <v>82</v>
      </c>
      <c r="BD495" s="9">
        <v>2.8</v>
      </c>
      <c r="BE495" s="9">
        <v>0.7</v>
      </c>
      <c r="BF495" s="9">
        <v>11.6</v>
      </c>
      <c r="BG495" s="35" t="s">
        <v>575</v>
      </c>
      <c r="BH495" s="35"/>
      <c r="BI495" s="36">
        <v>2.8</v>
      </c>
      <c r="BJ495" s="36">
        <v>0.7</v>
      </c>
      <c r="BK495" s="36">
        <v>11.6</v>
      </c>
      <c r="BM495" s="9">
        <v>2.0999999999999996</v>
      </c>
      <c r="BN495" s="9">
        <v>8.8000000000000007</v>
      </c>
      <c r="BO495" s="9">
        <v>1.0296194171811581</v>
      </c>
      <c r="BP495" s="9">
        <v>-0.35667494393873245</v>
      </c>
      <c r="BQ495" s="9">
        <v>2.451005098112319</v>
      </c>
    </row>
    <row r="496" spans="1:69" s="9" customFormat="1" ht="21" customHeight="1" x14ac:dyDescent="0.35">
      <c r="A496" s="9">
        <v>39</v>
      </c>
      <c r="B496" s="9">
        <v>18</v>
      </c>
      <c r="C496" s="9" t="s">
        <v>378</v>
      </c>
      <c r="D496" s="9" t="s">
        <v>1658</v>
      </c>
      <c r="E496" s="9" t="s">
        <v>379</v>
      </c>
      <c r="F496" s="9" t="s">
        <v>882</v>
      </c>
      <c r="G496" s="9">
        <v>2000</v>
      </c>
      <c r="H496" s="9" t="s">
        <v>912</v>
      </c>
      <c r="I496" s="9" t="s">
        <v>1446</v>
      </c>
      <c r="J496" s="9" t="s">
        <v>1429</v>
      </c>
      <c r="K496" s="9" t="s">
        <v>1429</v>
      </c>
      <c r="S496" s="9">
        <v>1</v>
      </c>
      <c r="AT496" s="9">
        <v>3.1</v>
      </c>
      <c r="AU496" s="9">
        <v>1.6</v>
      </c>
      <c r="AV496" s="9">
        <v>6.2</v>
      </c>
      <c r="BA496" s="9" t="s">
        <v>575</v>
      </c>
      <c r="BB496" s="9" t="s">
        <v>82</v>
      </c>
      <c r="BD496" s="9">
        <v>3.1</v>
      </c>
      <c r="BE496" s="9">
        <v>1.6</v>
      </c>
      <c r="BF496" s="9">
        <v>6.2</v>
      </c>
      <c r="BG496" s="35" t="s">
        <v>575</v>
      </c>
      <c r="BH496" s="35"/>
      <c r="BI496" s="36">
        <v>3.1</v>
      </c>
      <c r="BJ496" s="36">
        <v>1.6</v>
      </c>
      <c r="BK496" s="36">
        <v>6.2</v>
      </c>
      <c r="BM496" s="9">
        <v>1.5</v>
      </c>
      <c r="BN496" s="9">
        <v>3.1</v>
      </c>
      <c r="BO496" s="9">
        <v>1.1314021114911006</v>
      </c>
      <c r="BP496" s="9">
        <v>0.47000362924573563</v>
      </c>
      <c r="BQ496" s="9">
        <v>1.824549292051046</v>
      </c>
    </row>
    <row r="497" spans="1:69" s="9" customFormat="1" ht="21" customHeight="1" x14ac:dyDescent="0.35">
      <c r="A497" s="9">
        <v>41</v>
      </c>
      <c r="B497" s="9">
        <v>12</v>
      </c>
      <c r="C497" s="9" t="s">
        <v>914</v>
      </c>
      <c r="D497" s="9" t="s">
        <v>1659</v>
      </c>
      <c r="E497" s="9" t="s">
        <v>604</v>
      </c>
      <c r="F497" s="9" t="s">
        <v>882</v>
      </c>
      <c r="G497" s="9">
        <v>1997</v>
      </c>
      <c r="H497" s="9" t="s">
        <v>924</v>
      </c>
      <c r="I497" s="9" t="s">
        <v>1446</v>
      </c>
      <c r="J497" s="9" t="s">
        <v>1429</v>
      </c>
      <c r="K497" s="9" t="s">
        <v>1429</v>
      </c>
      <c r="T497" s="9">
        <v>1</v>
      </c>
      <c r="AW497" s="9" t="s">
        <v>528</v>
      </c>
      <c r="AX497" s="9">
        <v>3.2</v>
      </c>
      <c r="AY497" s="9">
        <v>1.4</v>
      </c>
      <c r="AZ497" s="9">
        <v>7.2</v>
      </c>
      <c r="BA497" s="9" t="s">
        <v>158</v>
      </c>
      <c r="BB497" s="9" t="s">
        <v>82</v>
      </c>
      <c r="BC497" s="9" t="s">
        <v>528</v>
      </c>
      <c r="BD497" s="9">
        <v>3.2</v>
      </c>
      <c r="BE497" s="9">
        <v>1.4</v>
      </c>
      <c r="BF497" s="9">
        <v>7.2</v>
      </c>
      <c r="BG497" s="35" t="s">
        <v>158</v>
      </c>
      <c r="BH497" s="35"/>
      <c r="BI497" s="36">
        <v>3.2</v>
      </c>
      <c r="BJ497" s="36">
        <v>1.4</v>
      </c>
      <c r="BK497" s="36">
        <v>7.2</v>
      </c>
      <c r="BM497" s="9">
        <v>1.8000000000000003</v>
      </c>
      <c r="BN497" s="9">
        <v>4</v>
      </c>
      <c r="BO497" s="9">
        <v>1.1631508098056809</v>
      </c>
      <c r="BP497" s="9">
        <v>0.33647223662121289</v>
      </c>
      <c r="BQ497" s="9">
        <v>1.9740810260220096</v>
      </c>
    </row>
    <row r="498" spans="1:69" s="9" customFormat="1" ht="21" customHeight="1" x14ac:dyDescent="0.35">
      <c r="A498" s="9">
        <v>66</v>
      </c>
      <c r="B498" s="9">
        <v>2</v>
      </c>
      <c r="C498" s="9" t="s">
        <v>170</v>
      </c>
      <c r="D498" s="9" t="s">
        <v>1683</v>
      </c>
      <c r="E498" s="9" t="s">
        <v>172</v>
      </c>
      <c r="F498" s="9" t="s">
        <v>882</v>
      </c>
      <c r="G498" s="9">
        <v>2003</v>
      </c>
      <c r="H498" s="9" t="s">
        <v>1382</v>
      </c>
      <c r="I498" s="9" t="s">
        <v>1444</v>
      </c>
      <c r="J498" s="9" t="s">
        <v>1429</v>
      </c>
      <c r="K498" s="9" t="s">
        <v>1429</v>
      </c>
      <c r="T498" s="9">
        <v>1</v>
      </c>
      <c r="AW498" s="9" t="s">
        <v>178</v>
      </c>
      <c r="AX498" s="9">
        <v>6</v>
      </c>
      <c r="AY498" s="9">
        <v>3.9</v>
      </c>
      <c r="AZ498" s="9">
        <v>8.1</v>
      </c>
      <c r="BA498" s="9" t="s">
        <v>158</v>
      </c>
      <c r="BB498" s="9" t="s">
        <v>82</v>
      </c>
      <c r="BC498" s="9" t="s">
        <v>178</v>
      </c>
      <c r="BD498" s="9">
        <v>6</v>
      </c>
      <c r="BE498" s="9">
        <v>3.9</v>
      </c>
      <c r="BF498" s="9">
        <v>8.1</v>
      </c>
      <c r="BG498" s="35" t="s">
        <v>158</v>
      </c>
      <c r="BH498" s="35"/>
      <c r="BI498" s="36">
        <v>6</v>
      </c>
      <c r="BJ498" s="36">
        <v>3.9</v>
      </c>
      <c r="BK498" s="36">
        <v>8.1</v>
      </c>
      <c r="BM498" s="9">
        <v>2.1</v>
      </c>
      <c r="BN498" s="9">
        <v>2.0999999999999996</v>
      </c>
      <c r="BO498" s="9">
        <v>1.791759469228055</v>
      </c>
      <c r="BP498" s="9">
        <v>1.3609765531356006</v>
      </c>
      <c r="BQ498" s="9">
        <v>2.0918640616783932</v>
      </c>
    </row>
    <row r="499" spans="1:69" s="9" customFormat="1" ht="21" customHeight="1" x14ac:dyDescent="0.35">
      <c r="A499" s="9">
        <v>87</v>
      </c>
      <c r="B499" s="9">
        <v>7</v>
      </c>
      <c r="C499" s="9" t="s">
        <v>1048</v>
      </c>
      <c r="D499" s="9" t="s">
        <v>1668</v>
      </c>
      <c r="E499" s="9" t="s">
        <v>1049</v>
      </c>
      <c r="F499" s="9" t="s">
        <v>882</v>
      </c>
      <c r="G499" s="9">
        <v>2018</v>
      </c>
      <c r="H499" s="9" t="s">
        <v>1062</v>
      </c>
      <c r="I499" s="9" t="s">
        <v>1429</v>
      </c>
      <c r="J499" s="9" t="s">
        <v>1429</v>
      </c>
      <c r="K499" s="9" t="s">
        <v>1429</v>
      </c>
      <c r="T499" s="9">
        <v>1</v>
      </c>
      <c r="AW499" s="9" t="s">
        <v>178</v>
      </c>
      <c r="AX499" s="9">
        <v>14.2</v>
      </c>
      <c r="AY499" s="9">
        <v>9.1999999999999993</v>
      </c>
      <c r="AZ499" s="9">
        <v>20.9</v>
      </c>
      <c r="BA499" s="9" t="s">
        <v>158</v>
      </c>
      <c r="BB499" s="9" t="s">
        <v>82</v>
      </c>
      <c r="BC499" s="9" t="s">
        <v>178</v>
      </c>
      <c r="BD499" s="9">
        <v>14.2</v>
      </c>
      <c r="BE499" s="9">
        <v>9.1999999999999993</v>
      </c>
      <c r="BF499" s="9">
        <v>20.9</v>
      </c>
      <c r="BG499" s="35" t="s">
        <v>158</v>
      </c>
      <c r="BH499" s="35"/>
      <c r="BI499" s="36">
        <v>14.2</v>
      </c>
      <c r="BJ499" s="36">
        <v>9.1999999999999993</v>
      </c>
      <c r="BK499" s="36">
        <v>20.9</v>
      </c>
      <c r="BM499" s="9">
        <v>5</v>
      </c>
      <c r="BN499" s="9">
        <v>6.6999999999999993</v>
      </c>
      <c r="BO499" s="9">
        <v>2.653241964607215</v>
      </c>
      <c r="BP499" s="9">
        <v>2.2192034840549946</v>
      </c>
      <c r="BQ499" s="9">
        <v>3.039749158970765</v>
      </c>
    </row>
    <row r="500" spans="1:69" s="9" customFormat="1" ht="21" customHeight="1" x14ac:dyDescent="0.35">
      <c r="A500" s="9">
        <v>56</v>
      </c>
      <c r="B500" s="9">
        <v>2</v>
      </c>
      <c r="C500" s="9" t="s">
        <v>1400</v>
      </c>
      <c r="D500" s="9" t="s">
        <v>1688</v>
      </c>
      <c r="E500" s="9" t="s">
        <v>1401</v>
      </c>
      <c r="F500" s="9" t="s">
        <v>882</v>
      </c>
      <c r="G500" s="9">
        <v>2012</v>
      </c>
      <c r="H500" s="9" t="s">
        <v>1414</v>
      </c>
      <c r="I500" s="9" t="s">
        <v>1444</v>
      </c>
      <c r="J500" s="9" t="s">
        <v>1429</v>
      </c>
      <c r="K500" s="9" t="s">
        <v>1429</v>
      </c>
      <c r="Q500" s="9">
        <v>1</v>
      </c>
      <c r="AP500" s="9" t="s">
        <v>1416</v>
      </c>
      <c r="AQ500" s="9">
        <v>2.1</v>
      </c>
      <c r="AR500" s="9">
        <v>1.2</v>
      </c>
      <c r="AS500" s="9">
        <v>3.4</v>
      </c>
      <c r="BA500" s="9" t="s">
        <v>84</v>
      </c>
      <c r="BB500" s="9" t="s">
        <v>82</v>
      </c>
      <c r="BC500" s="9" t="s">
        <v>1416</v>
      </c>
      <c r="BD500" s="9">
        <v>2.1</v>
      </c>
      <c r="BE500" s="9">
        <v>1.2</v>
      </c>
      <c r="BF500" s="9">
        <v>3.4</v>
      </c>
      <c r="BG500" s="35" t="s">
        <v>84</v>
      </c>
      <c r="BH500" s="35" t="s">
        <v>82</v>
      </c>
      <c r="BI500" s="36">
        <v>2.1</v>
      </c>
      <c r="BJ500" s="36">
        <v>1.2</v>
      </c>
      <c r="BK500" s="36">
        <v>3.4</v>
      </c>
      <c r="BM500" s="9">
        <v>0.90000000000000013</v>
      </c>
      <c r="BN500" s="9">
        <v>1.2999999999999998</v>
      </c>
      <c r="BO500" s="9">
        <v>0.74193734472937733</v>
      </c>
      <c r="BP500" s="9">
        <v>0.18232155679395459</v>
      </c>
      <c r="BQ500" s="9">
        <v>1.2237754316221157</v>
      </c>
    </row>
    <row r="501" spans="1:69" s="9" customFormat="1" ht="21" customHeight="1" x14ac:dyDescent="0.35">
      <c r="A501" s="9">
        <v>81</v>
      </c>
      <c r="B501" s="9">
        <v>8</v>
      </c>
      <c r="C501" s="9" t="s">
        <v>730</v>
      </c>
      <c r="D501" s="9" t="s">
        <v>1687</v>
      </c>
      <c r="E501" s="9" t="s">
        <v>731</v>
      </c>
      <c r="F501" s="9" t="s">
        <v>882</v>
      </c>
      <c r="G501" s="9">
        <v>2018</v>
      </c>
      <c r="H501" s="9" t="s">
        <v>1045</v>
      </c>
      <c r="I501" s="9" t="s">
        <v>1447</v>
      </c>
      <c r="J501" s="9" t="s">
        <v>1429</v>
      </c>
      <c r="K501" s="9" t="s">
        <v>1429</v>
      </c>
      <c r="O501" s="9">
        <v>1</v>
      </c>
      <c r="AI501" s="9" t="s">
        <v>178</v>
      </c>
      <c r="AJ501" s="9">
        <v>2.7</v>
      </c>
      <c r="AK501" s="9">
        <v>2.2000000000000002</v>
      </c>
      <c r="AL501" s="9">
        <v>3.5</v>
      </c>
      <c r="BA501" s="9" t="s">
        <v>81</v>
      </c>
      <c r="BB501" s="9" t="s">
        <v>82</v>
      </c>
      <c r="BC501" s="9" t="s">
        <v>178</v>
      </c>
      <c r="BD501" s="9">
        <v>2.7</v>
      </c>
      <c r="BE501" s="9">
        <v>2.2000000000000002</v>
      </c>
      <c r="BF501" s="9">
        <v>3.5</v>
      </c>
      <c r="BG501" s="35" t="s">
        <v>84</v>
      </c>
      <c r="BH501" s="35" t="s">
        <v>1448</v>
      </c>
      <c r="BI501" s="36">
        <v>1.9753906924031257</v>
      </c>
      <c r="BJ501" s="36">
        <v>1.7205474267022658</v>
      </c>
      <c r="BK501" s="36">
        <v>2.3467490789727461</v>
      </c>
      <c r="BM501" s="9">
        <v>0.25484326570085991</v>
      </c>
      <c r="BN501" s="9">
        <v>0.37135838656962039</v>
      </c>
      <c r="BO501" s="9">
        <v>0.68076619772779046</v>
      </c>
      <c r="BP501" s="9">
        <v>0.54264251152630982</v>
      </c>
      <c r="BQ501" s="9">
        <v>0.85303099976561947</v>
      </c>
    </row>
    <row r="502" spans="1:69" s="9" customFormat="1" ht="21" customHeight="1" x14ac:dyDescent="0.35">
      <c r="A502" s="9">
        <v>100</v>
      </c>
      <c r="B502" s="9">
        <v>6</v>
      </c>
      <c r="C502" s="9" t="s">
        <v>112</v>
      </c>
      <c r="D502" s="9" t="s">
        <v>1689</v>
      </c>
      <c r="E502" s="9" t="s">
        <v>114</v>
      </c>
      <c r="F502" s="9" t="s">
        <v>882</v>
      </c>
      <c r="G502" s="9">
        <v>2016</v>
      </c>
      <c r="H502" s="9" t="s">
        <v>1069</v>
      </c>
      <c r="I502" s="9" t="s">
        <v>1449</v>
      </c>
      <c r="J502" s="9" t="s">
        <v>1429</v>
      </c>
      <c r="K502" s="9" t="s">
        <v>1429</v>
      </c>
      <c r="P502" s="9">
        <v>1</v>
      </c>
      <c r="AM502" s="9" t="e">
        <v>#REF!</v>
      </c>
      <c r="AN502" s="9" t="e">
        <v>#REF!</v>
      </c>
      <c r="AO502" s="9" t="e">
        <v>#REF!</v>
      </c>
      <c r="BA502" s="9" t="s">
        <v>134</v>
      </c>
      <c r="BB502" s="9" t="s">
        <v>135</v>
      </c>
      <c r="BD502" s="9">
        <v>0.90318627450980393</v>
      </c>
      <c r="BE502" s="9">
        <v>0.12541740044603059</v>
      </c>
      <c r="BF502" s="9">
        <v>6.3201613997883914</v>
      </c>
      <c r="BG502" s="35" t="s">
        <v>134</v>
      </c>
      <c r="BH502" s="35" t="s">
        <v>135</v>
      </c>
      <c r="BI502" s="36">
        <v>0.90318627450980393</v>
      </c>
      <c r="BJ502" s="36">
        <v>0.12541740044603059</v>
      </c>
      <c r="BK502" s="36">
        <v>6.3201613997883914</v>
      </c>
      <c r="BM502" s="9">
        <v>0.77776887406377337</v>
      </c>
      <c r="BN502" s="9">
        <v>5.4169751252785874</v>
      </c>
      <c r="BO502" s="9">
        <v>-0.10182646277477039</v>
      </c>
      <c r="BP502" s="9">
        <v>-2.0761079008718069</v>
      </c>
      <c r="BQ502" s="9">
        <v>1.8437447457738796</v>
      </c>
    </row>
    <row r="503" spans="1:69" s="9" customFormat="1" ht="21" customHeight="1" x14ac:dyDescent="0.35">
      <c r="A503" s="9">
        <v>106</v>
      </c>
      <c r="B503" s="9">
        <v>1</v>
      </c>
      <c r="C503" s="9" t="s">
        <v>1450</v>
      </c>
      <c r="D503" s="9" t="s">
        <v>1694</v>
      </c>
      <c r="E503" s="9" t="s">
        <v>794</v>
      </c>
      <c r="F503" s="9" t="s">
        <v>882</v>
      </c>
      <c r="G503" s="9">
        <v>2024</v>
      </c>
      <c r="I503" s="9" t="s">
        <v>1429</v>
      </c>
      <c r="J503" s="9" t="s">
        <v>1429</v>
      </c>
      <c r="K503" s="9" t="s">
        <v>1429</v>
      </c>
      <c r="O503" s="9">
        <v>1</v>
      </c>
      <c r="AI503" s="9" t="s">
        <v>1453</v>
      </c>
      <c r="AJ503" s="9">
        <v>1.26</v>
      </c>
      <c r="AK503" s="9">
        <v>1.17</v>
      </c>
      <c r="AL503" s="9">
        <v>1.36</v>
      </c>
      <c r="AM503" s="9" t="e">
        <v>#REF!</v>
      </c>
      <c r="AN503" s="9" t="e">
        <v>#REF!</v>
      </c>
      <c r="AO503" s="9" t="e">
        <v>#REF!</v>
      </c>
      <c r="BA503" s="9" t="s">
        <v>81</v>
      </c>
      <c r="BB503" s="9" t="s">
        <v>82</v>
      </c>
      <c r="BC503" s="9" t="s">
        <v>1453</v>
      </c>
      <c r="BD503" s="9">
        <v>1.26</v>
      </c>
      <c r="BE503" s="9">
        <v>1.17</v>
      </c>
      <c r="BF503" s="9">
        <v>1.36</v>
      </c>
      <c r="BG503" s="35" t="s">
        <v>84</v>
      </c>
      <c r="BH503" s="35" t="s">
        <v>1454</v>
      </c>
      <c r="BI503" s="36">
        <v>1.1736235977138967</v>
      </c>
      <c r="BJ503" s="36">
        <v>1.1149347112629933</v>
      </c>
      <c r="BK503" s="36">
        <v>1.2372616474943978</v>
      </c>
      <c r="BM503" s="9">
        <v>5.8688886450903421E-2</v>
      </c>
      <c r="BN503" s="9">
        <v>6.3638049780501138E-2</v>
      </c>
      <c r="BO503" s="9">
        <v>0.16009605476267005</v>
      </c>
      <c r="BP503" s="9">
        <v>0.10879584827659348</v>
      </c>
      <c r="BQ503" s="9">
        <v>0.21290058882405383</v>
      </c>
    </row>
    <row r="504" spans="1:69" s="9" customFormat="1" ht="21" customHeight="1" x14ac:dyDescent="0.35">
      <c r="A504" s="9">
        <v>111</v>
      </c>
      <c r="B504" s="9">
        <v>25</v>
      </c>
      <c r="C504" s="9" t="s">
        <v>583</v>
      </c>
      <c r="D504" s="9" t="s">
        <v>1692</v>
      </c>
      <c r="E504" s="9" t="s">
        <v>1251</v>
      </c>
      <c r="F504" s="9" t="s">
        <v>882</v>
      </c>
      <c r="G504" s="9">
        <v>2023</v>
      </c>
      <c r="I504" s="9" t="s">
        <v>1455</v>
      </c>
      <c r="J504" s="9" t="s">
        <v>1429</v>
      </c>
      <c r="K504" s="9" t="s">
        <v>1429</v>
      </c>
      <c r="Q504" s="9">
        <v>1</v>
      </c>
      <c r="AP504" s="9" t="s">
        <v>1253</v>
      </c>
      <c r="AQ504" s="9">
        <v>6.1</v>
      </c>
      <c r="AR504" s="9">
        <v>3.7</v>
      </c>
      <c r="AS504" s="9">
        <v>10.199999999999999</v>
      </c>
      <c r="BA504" s="9" t="s">
        <v>84</v>
      </c>
      <c r="BB504" s="9" t="s">
        <v>82</v>
      </c>
      <c r="BC504" s="9" t="s">
        <v>1253</v>
      </c>
      <c r="BD504" s="9">
        <v>6.1</v>
      </c>
      <c r="BE504" s="9">
        <v>3.7</v>
      </c>
      <c r="BF504" s="9">
        <v>10.199999999999999</v>
      </c>
      <c r="BG504" s="35" t="s">
        <v>84</v>
      </c>
      <c r="BH504" s="35" t="s">
        <v>82</v>
      </c>
      <c r="BI504" s="36">
        <v>6.1</v>
      </c>
      <c r="BJ504" s="36">
        <v>3.7</v>
      </c>
      <c r="BK504" s="36">
        <v>10.199999999999999</v>
      </c>
      <c r="BM504" s="9">
        <v>2.3999999999999995</v>
      </c>
      <c r="BN504" s="9">
        <v>4.0999999999999996</v>
      </c>
      <c r="BO504" s="9">
        <v>1.8082887711792655</v>
      </c>
      <c r="BP504" s="9">
        <v>1.3083328196501789</v>
      </c>
      <c r="BQ504" s="9">
        <v>2.3223877202902252</v>
      </c>
    </row>
    <row r="505" spans="1:69" s="9" customFormat="1" ht="21" customHeight="1" x14ac:dyDescent="0.35">
      <c r="A505" s="9">
        <v>111</v>
      </c>
      <c r="B505" s="9">
        <v>26</v>
      </c>
      <c r="C505" s="9" t="s">
        <v>583</v>
      </c>
      <c r="D505" s="9" t="s">
        <v>1692</v>
      </c>
      <c r="E505" s="9" t="s">
        <v>1251</v>
      </c>
      <c r="F505" s="9" t="s">
        <v>882</v>
      </c>
      <c r="G505" s="9">
        <v>2023</v>
      </c>
      <c r="I505" s="9" t="s">
        <v>1456</v>
      </c>
      <c r="J505" s="9" t="s">
        <v>1429</v>
      </c>
      <c r="K505" s="9" t="s">
        <v>1429</v>
      </c>
      <c r="Q505" s="9">
        <v>1</v>
      </c>
      <c r="AP505" s="9" t="s">
        <v>1253</v>
      </c>
      <c r="AQ505" s="9">
        <v>4.0999999999999996</v>
      </c>
      <c r="AR505" s="9">
        <v>2.9</v>
      </c>
      <c r="AS505" s="9">
        <v>5.9</v>
      </c>
      <c r="BA505" s="9" t="s">
        <v>84</v>
      </c>
      <c r="BB505" s="9" t="s">
        <v>82</v>
      </c>
      <c r="BC505" s="9" t="s">
        <v>1253</v>
      </c>
      <c r="BD505" s="9">
        <v>4.0999999999999996</v>
      </c>
      <c r="BE505" s="9">
        <v>2.9</v>
      </c>
      <c r="BF505" s="9">
        <v>5.9</v>
      </c>
      <c r="BG505" s="35" t="s">
        <v>84</v>
      </c>
      <c r="BH505" s="35" t="s">
        <v>82</v>
      </c>
      <c r="BI505" s="36">
        <v>4.0999999999999996</v>
      </c>
      <c r="BJ505" s="36">
        <v>2.9</v>
      </c>
      <c r="BK505" s="36">
        <v>5.9</v>
      </c>
      <c r="BM505" s="9">
        <v>1.1999999999999997</v>
      </c>
      <c r="BN505" s="9">
        <v>1.8000000000000007</v>
      </c>
      <c r="BO505" s="9">
        <v>1.410986973710262</v>
      </c>
      <c r="BP505" s="9">
        <v>1.0647107369924282</v>
      </c>
      <c r="BQ505" s="9">
        <v>1.7749523509116738</v>
      </c>
    </row>
    <row r="506" spans="1:69" s="9" customFormat="1" ht="21" customHeight="1" x14ac:dyDescent="0.35">
      <c r="A506" s="9">
        <v>123</v>
      </c>
      <c r="B506" s="9">
        <v>3</v>
      </c>
      <c r="C506" s="9" t="s">
        <v>1392</v>
      </c>
      <c r="D506" s="9" t="s">
        <v>1695</v>
      </c>
      <c r="E506" s="9" t="s">
        <v>1393</v>
      </c>
      <c r="F506" s="9" t="s">
        <v>882</v>
      </c>
      <c r="G506" s="9">
        <v>2023</v>
      </c>
      <c r="I506" s="9" t="s">
        <v>1429</v>
      </c>
      <c r="J506" s="9" t="s">
        <v>1429</v>
      </c>
      <c r="K506" s="9" t="s">
        <v>1429</v>
      </c>
      <c r="T506" s="9">
        <v>1</v>
      </c>
      <c r="AX506" s="9">
        <v>6.71</v>
      </c>
      <c r="AY506" s="9">
        <v>3.06</v>
      </c>
      <c r="AZ506" s="9">
        <v>10.35</v>
      </c>
      <c r="BA506" s="9" t="s">
        <v>158</v>
      </c>
      <c r="BB506" s="9" t="s">
        <v>82</v>
      </c>
      <c r="BD506" s="9">
        <v>6.71</v>
      </c>
      <c r="BE506" s="9">
        <v>3.06</v>
      </c>
      <c r="BF506" s="9">
        <v>10.35</v>
      </c>
      <c r="BG506" s="35" t="s">
        <v>158</v>
      </c>
      <c r="BH506" s="35"/>
      <c r="BI506" s="36">
        <v>6.71</v>
      </c>
      <c r="BJ506" s="36">
        <v>3.06</v>
      </c>
      <c r="BK506" s="36">
        <v>10.35</v>
      </c>
      <c r="BM506" s="9">
        <v>3.65</v>
      </c>
      <c r="BN506" s="9">
        <v>3.6399999999999997</v>
      </c>
      <c r="BO506" s="9">
        <v>1.9035989509835904</v>
      </c>
      <c r="BP506" s="9">
        <v>1.1184149159642893</v>
      </c>
      <c r="BQ506" s="9">
        <v>2.3369865197113779</v>
      </c>
    </row>
    <row r="507" spans="1:69" s="9" customFormat="1" ht="21" customHeight="1" x14ac:dyDescent="0.35">
      <c r="A507" s="20">
        <v>40</v>
      </c>
      <c r="B507" s="20">
        <v>25</v>
      </c>
      <c r="C507" s="20" t="s">
        <v>914</v>
      </c>
      <c r="D507" s="20" t="str">
        <f t="shared" ref="D507:D513" si="76">CONCATENATE(C507," ","(",G507,")")</f>
        <v>Hwang, S. W. et al (2009)</v>
      </c>
      <c r="E507" s="20" t="s">
        <v>389</v>
      </c>
      <c r="F507" s="20" t="s">
        <v>882</v>
      </c>
      <c r="G507" s="20">
        <v>2009</v>
      </c>
      <c r="H507" s="20" t="s">
        <v>1027</v>
      </c>
      <c r="I507" s="20" t="s">
        <v>1629</v>
      </c>
      <c r="J507" s="20"/>
      <c r="K507" s="20" t="s">
        <v>1702</v>
      </c>
      <c r="L507" s="20"/>
      <c r="M507" s="20"/>
      <c r="N507" s="20"/>
      <c r="O507" s="20"/>
      <c r="P507" s="20"/>
      <c r="Q507" s="20"/>
      <c r="R507" s="20"/>
      <c r="S507" s="20"/>
      <c r="T507" s="20">
        <v>1</v>
      </c>
      <c r="U507" s="20"/>
      <c r="V507" s="20"/>
      <c r="W507" s="20"/>
      <c r="X507" s="20"/>
      <c r="Y507" s="20"/>
      <c r="Z507" s="20"/>
      <c r="AA507" s="20"/>
      <c r="AB507" s="20"/>
      <c r="AC507" s="20"/>
      <c r="AD507" s="20"/>
      <c r="AE507" s="20"/>
      <c r="AF507" s="20"/>
      <c r="AG507" s="20"/>
      <c r="AH507" s="20"/>
      <c r="AI507" s="20"/>
      <c r="AJ507" s="20"/>
      <c r="AK507" s="27"/>
      <c r="AL507" s="20"/>
      <c r="AM507" s="20"/>
      <c r="AN507" s="20"/>
      <c r="AO507" s="20"/>
      <c r="AP507" s="20"/>
      <c r="AQ507" s="20"/>
      <c r="AR507" s="20"/>
      <c r="AS507" s="20"/>
      <c r="AT507" s="20"/>
      <c r="AU507" s="20"/>
      <c r="AV507" s="20"/>
      <c r="AW507" s="20" t="s">
        <v>159</v>
      </c>
      <c r="AX507" s="20">
        <v>2.09</v>
      </c>
      <c r="AY507" s="20">
        <v>0.96</v>
      </c>
      <c r="AZ507" s="20">
        <v>4.55</v>
      </c>
      <c r="BA507" s="20" t="s">
        <v>158</v>
      </c>
      <c r="BB507" s="20" t="s">
        <v>82</v>
      </c>
      <c r="BC507" s="20" t="s">
        <v>159</v>
      </c>
      <c r="BD507" s="20">
        <v>2.09</v>
      </c>
      <c r="BE507" s="20">
        <v>0.96</v>
      </c>
      <c r="BF507" s="20">
        <v>4.55</v>
      </c>
      <c r="BG507" s="21" t="s">
        <v>158</v>
      </c>
      <c r="BH507" s="21"/>
      <c r="BI507" s="22">
        <v>2.09</v>
      </c>
      <c r="BJ507" s="22">
        <v>0.96</v>
      </c>
      <c r="BK507" s="22">
        <v>4.55</v>
      </c>
      <c r="BL507" s="20"/>
      <c r="BM507" s="23">
        <f t="shared" ref="BM507:BM513" si="77">BI507-BJ507</f>
        <v>1.1299999999999999</v>
      </c>
      <c r="BN507" s="20">
        <f t="shared" ref="BN507:BN513" si="78">BK507-BI507</f>
        <v>2.46</v>
      </c>
      <c r="BO507" s="20">
        <f t="shared" ref="BO507:BQ513" si="79">LN(BI507)</f>
        <v>0.73716406597671957</v>
      </c>
      <c r="BP507" s="20">
        <f t="shared" si="79"/>
        <v>-4.0821994520255166E-2</v>
      </c>
      <c r="BQ507" s="20">
        <f t="shared" si="79"/>
        <v>1.5151272329628591</v>
      </c>
    </row>
    <row r="508" spans="1:69" s="9" customFormat="1" ht="21" customHeight="1" x14ac:dyDescent="0.35">
      <c r="A508" s="20">
        <v>40</v>
      </c>
      <c r="B508" s="20">
        <v>26</v>
      </c>
      <c r="C508" s="20" t="s">
        <v>914</v>
      </c>
      <c r="D508" s="20" t="str">
        <f t="shared" si="76"/>
        <v>Hwang, S. W. et al (2009)</v>
      </c>
      <c r="E508" s="20" t="s">
        <v>389</v>
      </c>
      <c r="F508" s="20" t="s">
        <v>882</v>
      </c>
      <c r="G508" s="20">
        <v>2009</v>
      </c>
      <c r="H508" s="20" t="s">
        <v>1027</v>
      </c>
      <c r="I508" s="20" t="s">
        <v>1630</v>
      </c>
      <c r="J508" s="20"/>
      <c r="K508" s="20" t="s">
        <v>1702</v>
      </c>
      <c r="L508" s="20"/>
      <c r="M508" s="20"/>
      <c r="N508" s="20"/>
      <c r="O508" s="20"/>
      <c r="P508" s="20"/>
      <c r="Q508" s="20"/>
      <c r="R508" s="20"/>
      <c r="S508" s="20"/>
      <c r="T508" s="20">
        <v>1</v>
      </c>
      <c r="U508" s="20"/>
      <c r="V508" s="20"/>
      <c r="W508" s="20"/>
      <c r="X508" s="20"/>
      <c r="Y508" s="20"/>
      <c r="Z508" s="20"/>
      <c r="AA508" s="20"/>
      <c r="AB508" s="20"/>
      <c r="AC508" s="20"/>
      <c r="AD508" s="20"/>
      <c r="AE508" s="20"/>
      <c r="AF508" s="20"/>
      <c r="AG508" s="20"/>
      <c r="AH508" s="20"/>
      <c r="AI508" s="20"/>
      <c r="AJ508" s="20"/>
      <c r="AK508" s="27"/>
      <c r="AL508" s="20"/>
      <c r="AM508" s="20"/>
      <c r="AN508" s="20"/>
      <c r="AO508" s="20"/>
      <c r="AP508" s="20"/>
      <c r="AQ508" s="20"/>
      <c r="AR508" s="20"/>
      <c r="AS508" s="20"/>
      <c r="AT508" s="20"/>
      <c r="AU508" s="20"/>
      <c r="AV508" s="20"/>
      <c r="AW508" s="20" t="s">
        <v>159</v>
      </c>
      <c r="AX508" s="20">
        <v>5.08</v>
      </c>
      <c r="AY508" s="20">
        <v>4.01</v>
      </c>
      <c r="AZ508" s="20">
        <v>6.43</v>
      </c>
      <c r="BA508" s="20" t="s">
        <v>158</v>
      </c>
      <c r="BB508" s="20" t="s">
        <v>82</v>
      </c>
      <c r="BC508" s="20" t="s">
        <v>159</v>
      </c>
      <c r="BD508" s="20">
        <v>5.08</v>
      </c>
      <c r="BE508" s="20">
        <v>4.01</v>
      </c>
      <c r="BF508" s="20">
        <v>6.43</v>
      </c>
      <c r="BG508" s="21" t="s">
        <v>158</v>
      </c>
      <c r="BH508" s="21"/>
      <c r="BI508" s="22">
        <v>5.08</v>
      </c>
      <c r="BJ508" s="22">
        <v>4.01</v>
      </c>
      <c r="BK508" s="22">
        <v>6.43</v>
      </c>
      <c r="BL508" s="20"/>
      <c r="BM508" s="23">
        <f t="shared" si="77"/>
        <v>1.0700000000000003</v>
      </c>
      <c r="BN508" s="20">
        <f t="shared" si="78"/>
        <v>1.3499999999999996</v>
      </c>
      <c r="BO508" s="20">
        <f t="shared" si="79"/>
        <v>1.6253112615903906</v>
      </c>
      <c r="BP508" s="20">
        <f t="shared" si="79"/>
        <v>1.3887912413184778</v>
      </c>
      <c r="BQ508" s="20">
        <f t="shared" si="79"/>
        <v>1.860974538249528</v>
      </c>
    </row>
    <row r="509" spans="1:69" s="9" customFormat="1" ht="21" customHeight="1" x14ac:dyDescent="0.35">
      <c r="A509" s="20">
        <v>73</v>
      </c>
      <c r="B509" s="20">
        <v>4</v>
      </c>
      <c r="C509" s="20" t="s">
        <v>483</v>
      </c>
      <c r="D509" s="20" t="str">
        <f t="shared" si="76"/>
        <v>Ranzani et al (2020)</v>
      </c>
      <c r="E509" s="20" t="s">
        <v>484</v>
      </c>
      <c r="F509" s="20" t="s">
        <v>882</v>
      </c>
      <c r="G509" s="20">
        <v>2020</v>
      </c>
      <c r="H509" s="20" t="s">
        <v>1036</v>
      </c>
      <c r="I509" s="20" t="s">
        <v>1631</v>
      </c>
      <c r="J509" s="20"/>
      <c r="K509" s="20" t="s">
        <v>1702</v>
      </c>
      <c r="L509" s="20"/>
      <c r="M509" s="20"/>
      <c r="N509" s="20"/>
      <c r="O509" s="20">
        <v>1</v>
      </c>
      <c r="P509" s="20"/>
      <c r="Q509" s="20"/>
      <c r="R509" s="20"/>
      <c r="S509" s="20"/>
      <c r="T509" s="20"/>
      <c r="U509" s="20"/>
      <c r="V509" s="20"/>
      <c r="W509" s="20"/>
      <c r="X509" s="20"/>
      <c r="Y509" s="20"/>
      <c r="Z509" s="20"/>
      <c r="AA509" s="20"/>
      <c r="AB509" s="20"/>
      <c r="AC509" s="20"/>
      <c r="AD509" s="20"/>
      <c r="AE509" s="20"/>
      <c r="AF509" s="20"/>
      <c r="AG509" s="20"/>
      <c r="AH509" s="20"/>
      <c r="AI509" s="30" t="s">
        <v>1038</v>
      </c>
      <c r="AJ509" s="27">
        <v>1.73</v>
      </c>
      <c r="AK509" s="20">
        <v>0.69</v>
      </c>
      <c r="AL509" s="20">
        <v>4.37</v>
      </c>
      <c r="AM509" s="20"/>
      <c r="AN509" s="20"/>
      <c r="AO509" s="20"/>
      <c r="AP509" s="20"/>
      <c r="AQ509" s="20"/>
      <c r="AR509" s="20"/>
      <c r="AS509" s="20"/>
      <c r="AT509" s="20"/>
      <c r="AU509" s="20"/>
      <c r="AV509" s="20"/>
      <c r="AW509" s="20"/>
      <c r="AX509" s="20"/>
      <c r="AY509" s="20"/>
      <c r="AZ509" s="20"/>
      <c r="BA509" s="20" t="s">
        <v>81</v>
      </c>
      <c r="BB509" s="20" t="s">
        <v>82</v>
      </c>
      <c r="BC509" s="31" t="s">
        <v>1038</v>
      </c>
      <c r="BD509" s="29">
        <v>1.73</v>
      </c>
      <c r="BE509" s="23">
        <v>0.69</v>
      </c>
      <c r="BF509" s="23">
        <v>4.37</v>
      </c>
      <c r="BG509" s="21" t="s">
        <v>84</v>
      </c>
      <c r="BH509" s="21" t="s">
        <v>1632</v>
      </c>
      <c r="BI509" s="25">
        <f>(1-0.5^(SQRT(BD509)))/(1-0.5^(SQRT(1/BD509)))</f>
        <v>1.4602694718684501</v>
      </c>
      <c r="BJ509" s="25">
        <f>(1-0.5^(SQRT(BE509)))/(1-0.5^(SQRT(1/BE509)))</f>
        <v>0.77352673913709025</v>
      </c>
      <c r="BK509" s="25">
        <f>(1-0.5^(SQRT(BF509)))/(1-0.5^(SQRT(1/BF509)))</f>
        <v>2.7114389333421913</v>
      </c>
      <c r="BL509" s="20"/>
      <c r="BM509" s="23">
        <f t="shared" si="77"/>
        <v>0.68674273273135988</v>
      </c>
      <c r="BN509" s="20">
        <f t="shared" si="78"/>
        <v>1.2511694614737412</v>
      </c>
      <c r="BO509" s="20">
        <f t="shared" si="79"/>
        <v>0.37862098846225112</v>
      </c>
      <c r="BP509" s="20">
        <f t="shared" si="79"/>
        <v>-0.2567950405463556</v>
      </c>
      <c r="BQ509" s="20">
        <f t="shared" si="79"/>
        <v>0.99747946568899448</v>
      </c>
    </row>
    <row r="510" spans="1:69" s="9" customFormat="1" ht="21" customHeight="1" x14ac:dyDescent="0.35">
      <c r="A510" s="20">
        <v>77</v>
      </c>
      <c r="B510" s="20">
        <v>15</v>
      </c>
      <c r="C510" s="20" t="s">
        <v>712</v>
      </c>
      <c r="D510" s="20" t="str">
        <f t="shared" si="76"/>
        <v>Roncarati et al (2018)</v>
      </c>
      <c r="E510" s="20" t="s">
        <v>713</v>
      </c>
      <c r="F510" s="20" t="s">
        <v>882</v>
      </c>
      <c r="G510" s="20">
        <v>2018</v>
      </c>
      <c r="H510" s="20" t="s">
        <v>951</v>
      </c>
      <c r="I510" s="20" t="s">
        <v>1633</v>
      </c>
      <c r="J510" s="20"/>
      <c r="K510" s="20" t="s">
        <v>1702</v>
      </c>
      <c r="L510" s="20"/>
      <c r="M510" s="20"/>
      <c r="N510" s="20"/>
      <c r="O510" s="20"/>
      <c r="P510" s="20"/>
      <c r="Q510" s="20"/>
      <c r="R510" s="20"/>
      <c r="S510" s="20"/>
      <c r="T510" s="20">
        <v>1</v>
      </c>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t="s">
        <v>159</v>
      </c>
      <c r="AX510" s="20">
        <v>26.8</v>
      </c>
      <c r="AY510" s="20">
        <v>9.8000000000000007</v>
      </c>
      <c r="AZ510" s="20">
        <v>59.3</v>
      </c>
      <c r="BA510" s="20" t="s">
        <v>158</v>
      </c>
      <c r="BB510" s="20" t="s">
        <v>82</v>
      </c>
      <c r="BC510" s="20" t="s">
        <v>159</v>
      </c>
      <c r="BD510" s="23">
        <v>26.8</v>
      </c>
      <c r="BE510" s="23">
        <v>9.8000000000000007</v>
      </c>
      <c r="BF510" s="23">
        <v>59.3</v>
      </c>
      <c r="BG510" s="21" t="s">
        <v>158</v>
      </c>
      <c r="BH510" s="21"/>
      <c r="BI510" s="22">
        <v>26.8</v>
      </c>
      <c r="BJ510" s="22">
        <v>9.8000000000000007</v>
      </c>
      <c r="BK510" s="22">
        <v>59.3</v>
      </c>
      <c r="BL510" s="20"/>
      <c r="BM510" s="23">
        <f t="shared" si="77"/>
        <v>17</v>
      </c>
      <c r="BN510" s="20">
        <f t="shared" si="78"/>
        <v>32.5</v>
      </c>
      <c r="BO510" s="20">
        <f t="shared" si="79"/>
        <v>3.2884018875168111</v>
      </c>
      <c r="BP510" s="20">
        <f t="shared" si="79"/>
        <v>2.2823823856765264</v>
      </c>
      <c r="BQ510" s="20">
        <f t="shared" si="79"/>
        <v>4.0826093060036799</v>
      </c>
    </row>
    <row r="511" spans="1:69" s="9" customFormat="1" ht="21" customHeight="1" x14ac:dyDescent="0.35">
      <c r="A511" s="20">
        <v>87</v>
      </c>
      <c r="B511" s="20">
        <v>9</v>
      </c>
      <c r="C511" s="20" t="s">
        <v>1048</v>
      </c>
      <c r="D511" s="20" t="str">
        <f t="shared" si="76"/>
        <v>Slockers et al (2018)</v>
      </c>
      <c r="E511" s="20" t="s">
        <v>1049</v>
      </c>
      <c r="F511" s="20" t="s">
        <v>882</v>
      </c>
      <c r="G511" s="20">
        <v>2018</v>
      </c>
      <c r="H511" s="20" t="s">
        <v>1062</v>
      </c>
      <c r="I511" s="20" t="s">
        <v>1634</v>
      </c>
      <c r="J511" s="20"/>
      <c r="K511" s="20" t="s">
        <v>1702</v>
      </c>
      <c r="L511" s="20"/>
      <c r="M511" s="20"/>
      <c r="N511" s="20"/>
      <c r="O511" s="20"/>
      <c r="P511" s="20"/>
      <c r="Q511" s="20"/>
      <c r="R511" s="20"/>
      <c r="S511" s="20"/>
      <c r="T511" s="20">
        <v>1</v>
      </c>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t="s">
        <v>178</v>
      </c>
      <c r="AX511" s="20">
        <v>3</v>
      </c>
      <c r="AY511" s="20">
        <v>2.1</v>
      </c>
      <c r="AZ511" s="20">
        <v>4.2</v>
      </c>
      <c r="BA511" s="20" t="s">
        <v>158</v>
      </c>
      <c r="BB511" s="20" t="s">
        <v>82</v>
      </c>
      <c r="BC511" s="20" t="s">
        <v>178</v>
      </c>
      <c r="BD511" s="23">
        <v>3</v>
      </c>
      <c r="BE511" s="23">
        <v>2.1</v>
      </c>
      <c r="BF511" s="23">
        <v>4.2</v>
      </c>
      <c r="BG511" s="21" t="s">
        <v>158</v>
      </c>
      <c r="BH511" s="21"/>
      <c r="BI511" s="22">
        <v>3</v>
      </c>
      <c r="BJ511" s="22">
        <v>2.1</v>
      </c>
      <c r="BK511" s="22">
        <v>4.2</v>
      </c>
      <c r="BL511" s="20"/>
      <c r="BM511" s="23">
        <f t="shared" si="77"/>
        <v>0.89999999999999991</v>
      </c>
      <c r="BN511" s="20">
        <f t="shared" si="78"/>
        <v>1.2000000000000002</v>
      </c>
      <c r="BO511" s="20">
        <f t="shared" si="79"/>
        <v>1.0986122886681098</v>
      </c>
      <c r="BP511" s="20">
        <f t="shared" si="79"/>
        <v>0.74193734472937733</v>
      </c>
      <c r="BQ511" s="20">
        <f t="shared" si="79"/>
        <v>1.4350845252893227</v>
      </c>
    </row>
    <row r="512" spans="1:69" s="9" customFormat="1" ht="21" customHeight="1" x14ac:dyDescent="0.35">
      <c r="A512" s="20">
        <v>111</v>
      </c>
      <c r="B512" s="20">
        <v>28</v>
      </c>
      <c r="C512" s="20" t="s">
        <v>583</v>
      </c>
      <c r="D512" s="20" t="str">
        <f t="shared" si="76"/>
        <v>Fine et al (2023)</v>
      </c>
      <c r="E512" s="20" t="s">
        <v>1251</v>
      </c>
      <c r="F512" s="20" t="s">
        <v>882</v>
      </c>
      <c r="G512" s="20">
        <v>2023</v>
      </c>
      <c r="H512" s="20"/>
      <c r="I512" s="20" t="s">
        <v>1635</v>
      </c>
      <c r="J512" s="20"/>
      <c r="K512" s="20" t="s">
        <v>1702</v>
      </c>
      <c r="L512" s="20"/>
      <c r="M512" s="20"/>
      <c r="N512" s="20"/>
      <c r="O512" s="20"/>
      <c r="P512" s="20"/>
      <c r="Q512" s="20">
        <v>1</v>
      </c>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t="s">
        <v>1253</v>
      </c>
      <c r="AQ512" s="20">
        <v>7.8</v>
      </c>
      <c r="AR512" s="20">
        <v>4</v>
      </c>
      <c r="AS512" s="20">
        <v>15</v>
      </c>
      <c r="AT512" s="20"/>
      <c r="AU512" s="20"/>
      <c r="AV512" s="20"/>
      <c r="AW512" s="20"/>
      <c r="AX512" s="20"/>
      <c r="AY512" s="20"/>
      <c r="AZ512" s="20"/>
      <c r="BA512" s="20" t="s">
        <v>84</v>
      </c>
      <c r="BB512" s="20" t="s">
        <v>82</v>
      </c>
      <c r="BC512" s="20" t="s">
        <v>1253</v>
      </c>
      <c r="BD512" s="20">
        <v>7.8</v>
      </c>
      <c r="BE512" s="20">
        <v>4</v>
      </c>
      <c r="BF512" s="20">
        <v>15</v>
      </c>
      <c r="BG512" s="21" t="s">
        <v>84</v>
      </c>
      <c r="BH512" s="21" t="s">
        <v>82</v>
      </c>
      <c r="BI512" s="22">
        <v>7.8</v>
      </c>
      <c r="BJ512" s="22">
        <v>4</v>
      </c>
      <c r="BK512" s="22">
        <v>15</v>
      </c>
      <c r="BL512" s="20"/>
      <c r="BM512" s="23">
        <f t="shared" si="77"/>
        <v>3.8</v>
      </c>
      <c r="BN512" s="20">
        <f t="shared" si="78"/>
        <v>7.2</v>
      </c>
      <c r="BO512" s="20">
        <f t="shared" si="79"/>
        <v>2.0541237336955462</v>
      </c>
      <c r="BP512" s="20">
        <f t="shared" si="79"/>
        <v>1.3862943611198906</v>
      </c>
      <c r="BQ512" s="20">
        <f t="shared" si="79"/>
        <v>2.7080502011022101</v>
      </c>
    </row>
    <row r="513" spans="1:69" s="9" customFormat="1" ht="21" customHeight="1" x14ac:dyDescent="0.35">
      <c r="A513" s="20">
        <v>111</v>
      </c>
      <c r="B513" s="20">
        <v>29</v>
      </c>
      <c r="C513" s="20" t="s">
        <v>583</v>
      </c>
      <c r="D513" s="20" t="str">
        <f t="shared" si="76"/>
        <v>Fine et al (2023)</v>
      </c>
      <c r="E513" s="20" t="s">
        <v>1251</v>
      </c>
      <c r="F513" s="20" t="s">
        <v>882</v>
      </c>
      <c r="G513" s="20">
        <v>2023</v>
      </c>
      <c r="H513" s="20"/>
      <c r="I513" s="20" t="s">
        <v>1636</v>
      </c>
      <c r="J513" s="20"/>
      <c r="K513" s="20" t="s">
        <v>1702</v>
      </c>
      <c r="L513" s="20"/>
      <c r="M513" s="20"/>
      <c r="N513" s="20"/>
      <c r="O513" s="20"/>
      <c r="P513" s="20"/>
      <c r="Q513" s="20">
        <v>1</v>
      </c>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t="s">
        <v>1253</v>
      </c>
      <c r="AQ513" s="20">
        <v>8.6999999999999993</v>
      </c>
      <c r="AR513" s="20">
        <v>5.5</v>
      </c>
      <c r="AS513" s="20">
        <v>13.7</v>
      </c>
      <c r="AT513" s="20"/>
      <c r="AU513" s="20"/>
      <c r="AV513" s="20"/>
      <c r="AW513" s="20"/>
      <c r="AX513" s="20"/>
      <c r="AY513" s="20"/>
      <c r="AZ513" s="20"/>
      <c r="BA513" s="20" t="s">
        <v>84</v>
      </c>
      <c r="BB513" s="20" t="s">
        <v>82</v>
      </c>
      <c r="BC513" s="20" t="s">
        <v>1253</v>
      </c>
      <c r="BD513" s="20">
        <v>8.6999999999999993</v>
      </c>
      <c r="BE513" s="20">
        <v>5.5</v>
      </c>
      <c r="BF513" s="20">
        <v>13.7</v>
      </c>
      <c r="BG513" s="21" t="s">
        <v>84</v>
      </c>
      <c r="BH513" s="21" t="s">
        <v>82</v>
      </c>
      <c r="BI513" s="22">
        <v>8.6999999999999993</v>
      </c>
      <c r="BJ513" s="22">
        <v>5.5</v>
      </c>
      <c r="BK513" s="22">
        <v>13.7</v>
      </c>
      <c r="BL513" s="20"/>
      <c r="BM513" s="23">
        <f t="shared" si="77"/>
        <v>3.1999999999999993</v>
      </c>
      <c r="BN513" s="20">
        <f t="shared" si="78"/>
        <v>5</v>
      </c>
      <c r="BO513" s="20">
        <f t="shared" si="79"/>
        <v>2.1633230256605378</v>
      </c>
      <c r="BP513" s="20">
        <f t="shared" si="79"/>
        <v>1.7047480922384253</v>
      </c>
      <c r="BQ513" s="20">
        <f t="shared" si="79"/>
        <v>2.6173958328340792</v>
      </c>
    </row>
    <row r="514" spans="1:69" s="9" customFormat="1" ht="21" customHeight="1" x14ac:dyDescent="0.35">
      <c r="A514" s="9">
        <v>40</v>
      </c>
      <c r="B514" s="9">
        <v>11</v>
      </c>
      <c r="C514" s="9" t="s">
        <v>914</v>
      </c>
      <c r="D514" s="9" t="s">
        <v>1665</v>
      </c>
      <c r="E514" s="9" t="s">
        <v>389</v>
      </c>
      <c r="F514" s="9" t="s">
        <v>882</v>
      </c>
      <c r="G514" s="9">
        <v>2009</v>
      </c>
      <c r="H514" s="9" t="s">
        <v>1027</v>
      </c>
      <c r="I514" s="9" t="s">
        <v>1545</v>
      </c>
      <c r="J514" s="9" t="s">
        <v>1685</v>
      </c>
      <c r="K514" s="9" t="s">
        <v>1685</v>
      </c>
      <c r="T514" s="9">
        <v>1</v>
      </c>
      <c r="AW514" s="9" t="s">
        <v>159</v>
      </c>
      <c r="AX514" s="9">
        <v>2.0299999999999998</v>
      </c>
      <c r="AY514" s="9">
        <v>1.63</v>
      </c>
      <c r="AZ514" s="9">
        <v>2.54</v>
      </c>
      <c r="BA514" s="9" t="s">
        <v>158</v>
      </c>
      <c r="BB514" s="9" t="s">
        <v>82</v>
      </c>
      <c r="BC514" s="9" t="s">
        <v>159</v>
      </c>
      <c r="BD514" s="9">
        <v>2.0299999999999998</v>
      </c>
      <c r="BE514" s="9">
        <v>1.63</v>
      </c>
      <c r="BF514" s="9">
        <v>2.54</v>
      </c>
      <c r="BG514" s="35" t="s">
        <v>158</v>
      </c>
      <c r="BH514" s="35"/>
      <c r="BI514" s="36">
        <v>2.0299999999999998</v>
      </c>
      <c r="BJ514" s="36">
        <v>1.63</v>
      </c>
      <c r="BK514" s="36">
        <v>2.54</v>
      </c>
      <c r="BL514" s="9">
        <v>2.54</v>
      </c>
      <c r="BM514" s="9">
        <v>0.39999999999999991</v>
      </c>
      <c r="BN514" s="9">
        <v>0.51000000000000023</v>
      </c>
      <c r="BO514" s="9">
        <v>0.70803579305369591</v>
      </c>
      <c r="BP514" s="9">
        <v>0.48858001481867092</v>
      </c>
      <c r="BQ514" s="9">
        <v>0.93216408103044524</v>
      </c>
    </row>
    <row r="515" spans="1:69" s="9" customFormat="1" ht="21" customHeight="1" x14ac:dyDescent="0.35">
      <c r="A515" s="9">
        <v>40</v>
      </c>
      <c r="B515" s="9">
        <v>12</v>
      </c>
      <c r="C515" s="9" t="s">
        <v>914</v>
      </c>
      <c r="D515" s="9" t="s">
        <v>1665</v>
      </c>
      <c r="E515" s="9" t="s">
        <v>389</v>
      </c>
      <c r="F515" s="9" t="s">
        <v>882</v>
      </c>
      <c r="G515" s="9">
        <v>2009</v>
      </c>
      <c r="H515" s="9" t="s">
        <v>1027</v>
      </c>
      <c r="I515" s="9" t="s">
        <v>1547</v>
      </c>
      <c r="J515" s="9" t="s">
        <v>1685</v>
      </c>
      <c r="K515" s="9" t="s">
        <v>1685</v>
      </c>
      <c r="T515" s="9">
        <v>1</v>
      </c>
      <c r="AW515" s="9" t="s">
        <v>159</v>
      </c>
      <c r="AX515" s="9">
        <v>2.39</v>
      </c>
      <c r="AY515" s="9">
        <v>2.1800000000000002</v>
      </c>
      <c r="AZ515" s="9">
        <v>2.62</v>
      </c>
      <c r="BA515" s="9" t="s">
        <v>158</v>
      </c>
      <c r="BB515" s="9" t="s">
        <v>82</v>
      </c>
      <c r="BC515" s="9" t="s">
        <v>159</v>
      </c>
      <c r="BD515" s="9">
        <v>2.39</v>
      </c>
      <c r="BE515" s="9">
        <v>2.1800000000000002</v>
      </c>
      <c r="BF515" s="9">
        <v>2.62</v>
      </c>
      <c r="BG515" s="35" t="s">
        <v>158</v>
      </c>
      <c r="BH515" s="35"/>
      <c r="BI515" s="36">
        <v>2.39</v>
      </c>
      <c r="BJ515" s="36">
        <v>2.1800000000000002</v>
      </c>
      <c r="BK515" s="36">
        <v>2.62</v>
      </c>
      <c r="BL515" s="9">
        <v>2.62</v>
      </c>
      <c r="BM515" s="9">
        <v>0.20999999999999996</v>
      </c>
      <c r="BN515" s="9">
        <v>0.22999999999999998</v>
      </c>
      <c r="BO515" s="9">
        <v>0.87129336594341933</v>
      </c>
      <c r="BP515" s="9">
        <v>0.77932487680099771</v>
      </c>
      <c r="BQ515" s="9">
        <v>0.96317431777300555</v>
      </c>
    </row>
    <row r="516" spans="1:69" s="9" customFormat="1" ht="21" customHeight="1" x14ac:dyDescent="0.35">
      <c r="A516" s="9">
        <v>39</v>
      </c>
      <c r="B516" s="9">
        <v>11</v>
      </c>
      <c r="C516" s="9" t="s">
        <v>378</v>
      </c>
      <c r="D516" s="9" t="s">
        <v>1658</v>
      </c>
      <c r="E516" s="9" t="s">
        <v>379</v>
      </c>
      <c r="F516" s="9" t="s">
        <v>882</v>
      </c>
      <c r="G516" s="9">
        <v>2000</v>
      </c>
      <c r="H516" s="9" t="s">
        <v>912</v>
      </c>
      <c r="I516" s="9" t="s">
        <v>1457</v>
      </c>
      <c r="J516" s="9" t="s">
        <v>1458</v>
      </c>
      <c r="K516" s="9" t="s">
        <v>1458</v>
      </c>
      <c r="S516" s="9">
        <v>1</v>
      </c>
      <c r="AT516" s="9">
        <v>4.5999999999999996</v>
      </c>
      <c r="AU516" s="9">
        <v>0.6</v>
      </c>
      <c r="AV516" s="9">
        <v>35.4</v>
      </c>
      <c r="BA516" s="9" t="s">
        <v>575</v>
      </c>
      <c r="BB516" s="9" t="s">
        <v>82</v>
      </c>
      <c r="BD516" s="9">
        <v>4.5999999999999996</v>
      </c>
      <c r="BE516" s="9">
        <v>0.6</v>
      </c>
      <c r="BF516" s="9">
        <v>35.4</v>
      </c>
      <c r="BG516" s="35" t="s">
        <v>575</v>
      </c>
      <c r="BH516" s="35"/>
      <c r="BI516" s="36">
        <v>4.5999999999999996</v>
      </c>
      <c r="BJ516" s="36">
        <v>0.6</v>
      </c>
      <c r="BK516" s="36">
        <v>35.4</v>
      </c>
      <c r="BM516" s="9">
        <v>3.9999999999999996</v>
      </c>
      <c r="BN516" s="9">
        <v>30.799999999999997</v>
      </c>
      <c r="BO516" s="9">
        <v>1.5260563034950492</v>
      </c>
      <c r="BP516" s="9">
        <v>-0.51082562376599072</v>
      </c>
      <c r="BQ516" s="9">
        <v>3.5667118201397288</v>
      </c>
    </row>
    <row r="517" spans="1:69" s="9" customFormat="1" ht="21" customHeight="1" x14ac:dyDescent="0.35">
      <c r="A517" s="9">
        <v>39</v>
      </c>
      <c r="B517" s="9">
        <v>12</v>
      </c>
      <c r="C517" s="9" t="s">
        <v>378</v>
      </c>
      <c r="D517" s="9" t="s">
        <v>1658</v>
      </c>
      <c r="E517" s="9" t="s">
        <v>379</v>
      </c>
      <c r="F517" s="9" t="s">
        <v>882</v>
      </c>
      <c r="G517" s="9">
        <v>2000</v>
      </c>
      <c r="H517" s="9" t="s">
        <v>912</v>
      </c>
      <c r="I517" s="9" t="s">
        <v>1457</v>
      </c>
      <c r="J517" s="9" t="s">
        <v>1458</v>
      </c>
      <c r="K517" s="9" t="s">
        <v>1458</v>
      </c>
      <c r="S517" s="9">
        <v>1</v>
      </c>
      <c r="AT517" s="9">
        <v>3.1</v>
      </c>
      <c r="AU517" s="9">
        <v>1.1000000000000001</v>
      </c>
      <c r="AV517" s="9">
        <v>8.6</v>
      </c>
      <c r="BA517" s="9" t="s">
        <v>575</v>
      </c>
      <c r="BB517" s="9" t="s">
        <v>82</v>
      </c>
      <c r="BD517" s="9">
        <v>3.1</v>
      </c>
      <c r="BE517" s="9">
        <v>1.1000000000000001</v>
      </c>
      <c r="BF517" s="9">
        <v>8.6</v>
      </c>
      <c r="BG517" s="35" t="s">
        <v>575</v>
      </c>
      <c r="BH517" s="35"/>
      <c r="BI517" s="36">
        <v>3.1</v>
      </c>
      <c r="BJ517" s="36">
        <v>1.1000000000000001</v>
      </c>
      <c r="BK517" s="36">
        <v>8.6</v>
      </c>
      <c r="BM517" s="9">
        <v>2</v>
      </c>
      <c r="BN517" s="9">
        <v>5.5</v>
      </c>
      <c r="BO517" s="9">
        <v>1.1314021114911006</v>
      </c>
      <c r="BP517" s="9">
        <v>9.5310179804324935E-2</v>
      </c>
      <c r="BQ517" s="9">
        <v>2.1517622032594619</v>
      </c>
    </row>
    <row r="518" spans="1:69" s="9" customFormat="1" ht="21" customHeight="1" x14ac:dyDescent="0.35">
      <c r="A518" s="9">
        <v>41</v>
      </c>
      <c r="B518" s="9">
        <v>7</v>
      </c>
      <c r="C518" s="9" t="s">
        <v>914</v>
      </c>
      <c r="D518" s="9" t="s">
        <v>1659</v>
      </c>
      <c r="E518" s="9" t="s">
        <v>604</v>
      </c>
      <c r="F518" s="9" t="s">
        <v>882</v>
      </c>
      <c r="G518" s="9">
        <v>1997</v>
      </c>
      <c r="H518" s="9" t="s">
        <v>924</v>
      </c>
      <c r="I518" s="9" t="s">
        <v>1459</v>
      </c>
      <c r="J518" s="9" t="s">
        <v>1458</v>
      </c>
      <c r="K518" s="9" t="s">
        <v>1458</v>
      </c>
      <c r="T518" s="9">
        <v>1</v>
      </c>
      <c r="AW518" s="9" t="s">
        <v>528</v>
      </c>
      <c r="AX518" s="9">
        <v>5.3</v>
      </c>
      <c r="AY518" s="9">
        <v>1.1000000000000001</v>
      </c>
      <c r="AZ518" s="9">
        <v>25.1</v>
      </c>
      <c r="BA518" s="9" t="s">
        <v>158</v>
      </c>
      <c r="BB518" s="9" t="s">
        <v>82</v>
      </c>
      <c r="BC518" s="9" t="s">
        <v>528</v>
      </c>
      <c r="BD518" s="9">
        <v>5.3</v>
      </c>
      <c r="BE518" s="9">
        <v>1.1000000000000001</v>
      </c>
      <c r="BF518" s="9">
        <v>25.1</v>
      </c>
      <c r="BG518" s="35" t="s">
        <v>158</v>
      </c>
      <c r="BH518" s="35"/>
      <c r="BI518" s="36">
        <v>5.3</v>
      </c>
      <c r="BJ518" s="36">
        <v>1.1000000000000001</v>
      </c>
      <c r="BK518" s="36">
        <v>25.1</v>
      </c>
      <c r="BM518" s="9">
        <v>4.1999999999999993</v>
      </c>
      <c r="BN518" s="9">
        <v>19.8</v>
      </c>
      <c r="BO518" s="9">
        <v>1.6677068205580761</v>
      </c>
      <c r="BP518" s="9">
        <v>9.5310179804324935E-2</v>
      </c>
      <c r="BQ518" s="9">
        <v>3.2228678461377385</v>
      </c>
    </row>
    <row r="519" spans="1:69" s="9" customFormat="1" ht="21" customHeight="1" x14ac:dyDescent="0.35">
      <c r="A519" s="9">
        <v>41</v>
      </c>
      <c r="B519" s="9">
        <v>8</v>
      </c>
      <c r="C519" s="9" t="s">
        <v>914</v>
      </c>
      <c r="D519" s="9" t="s">
        <v>1659</v>
      </c>
      <c r="E519" s="9" t="s">
        <v>604</v>
      </c>
      <c r="F519" s="9" t="s">
        <v>882</v>
      </c>
      <c r="G519" s="9">
        <v>1997</v>
      </c>
      <c r="H519" s="9" t="s">
        <v>924</v>
      </c>
      <c r="I519" s="9" t="s">
        <v>1460</v>
      </c>
      <c r="J519" s="9" t="s">
        <v>1458</v>
      </c>
      <c r="K519" s="9" t="s">
        <v>1458</v>
      </c>
      <c r="T519" s="9">
        <v>1</v>
      </c>
      <c r="AW519" s="9" t="s">
        <v>528</v>
      </c>
      <c r="AX519" s="9">
        <v>0.5</v>
      </c>
      <c r="AY519" s="9">
        <v>0.1</v>
      </c>
      <c r="AZ519" s="9">
        <v>6.9</v>
      </c>
      <c r="BA519" s="9" t="s">
        <v>158</v>
      </c>
      <c r="BB519" s="9" t="s">
        <v>82</v>
      </c>
      <c r="BC519" s="9" t="s">
        <v>528</v>
      </c>
      <c r="BD519" s="9">
        <v>0.5</v>
      </c>
      <c r="BE519" s="9">
        <v>0.1</v>
      </c>
      <c r="BF519" s="9">
        <v>6.9</v>
      </c>
      <c r="BG519" s="35" t="s">
        <v>158</v>
      </c>
      <c r="BH519" s="35"/>
      <c r="BI519" s="36">
        <v>0.5</v>
      </c>
      <c r="BJ519" s="36">
        <v>0.1</v>
      </c>
      <c r="BK519" s="36">
        <v>6.9</v>
      </c>
      <c r="BM519" s="9">
        <v>0.4</v>
      </c>
      <c r="BN519" s="9">
        <v>6.4</v>
      </c>
      <c r="BO519" s="9">
        <v>-0.69314718055994529</v>
      </c>
      <c r="BP519" s="9">
        <v>-2.3025850929940455</v>
      </c>
      <c r="BQ519" s="9">
        <v>1.9315214116032138</v>
      </c>
    </row>
    <row r="520" spans="1:69" s="9" customFormat="1" ht="21" customHeight="1" x14ac:dyDescent="0.35">
      <c r="A520" s="9">
        <v>81</v>
      </c>
      <c r="B520" s="9">
        <v>7</v>
      </c>
      <c r="C520" s="9" t="s">
        <v>730</v>
      </c>
      <c r="D520" s="9" t="s">
        <v>1687</v>
      </c>
      <c r="E520" s="9" t="s">
        <v>731</v>
      </c>
      <c r="F520" s="9" t="s">
        <v>882</v>
      </c>
      <c r="G520" s="9">
        <v>2018</v>
      </c>
      <c r="H520" s="9" t="s">
        <v>1045</v>
      </c>
      <c r="I520" s="9" t="s">
        <v>1461</v>
      </c>
      <c r="J520" s="9" t="s">
        <v>1458</v>
      </c>
      <c r="K520" s="9" t="s">
        <v>1458</v>
      </c>
      <c r="O520" s="9">
        <v>1</v>
      </c>
      <c r="AI520" s="9" t="s">
        <v>178</v>
      </c>
      <c r="AJ520" s="9">
        <v>3.3</v>
      </c>
      <c r="AK520" s="9">
        <v>2.5</v>
      </c>
      <c r="AL520" s="9">
        <v>4.2</v>
      </c>
      <c r="BA520" s="9" t="s">
        <v>81</v>
      </c>
      <c r="BB520" s="9" t="s">
        <v>82</v>
      </c>
      <c r="BC520" s="9" t="s">
        <v>178</v>
      </c>
      <c r="BD520" s="9">
        <v>3.3</v>
      </c>
      <c r="BE520" s="9">
        <v>2.5</v>
      </c>
      <c r="BF520" s="9">
        <v>4.2</v>
      </c>
      <c r="BG520" s="35" t="s">
        <v>84</v>
      </c>
      <c r="BH520" s="35" t="s">
        <v>1462</v>
      </c>
      <c r="BI520" s="36">
        <v>2.2575373567520391</v>
      </c>
      <c r="BJ520" s="36">
        <v>1.8758520365733544</v>
      </c>
      <c r="BK520" s="36">
        <v>2.6429026636371753</v>
      </c>
      <c r="BM520" s="9">
        <v>0.38168532017868473</v>
      </c>
      <c r="BN520" s="9">
        <v>0.38536530688513615</v>
      </c>
      <c r="BO520" s="9">
        <v>0.81427455401352422</v>
      </c>
      <c r="BP520" s="9">
        <v>0.62906297571088765</v>
      </c>
      <c r="BQ520" s="9">
        <v>0.97187780695956427</v>
      </c>
    </row>
    <row r="521" spans="1:69" s="9" customFormat="1" ht="21" customHeight="1" x14ac:dyDescent="0.35">
      <c r="A521" s="9">
        <v>14</v>
      </c>
      <c r="B521" s="9">
        <v>1</v>
      </c>
      <c r="C521" s="9" t="s">
        <v>1088</v>
      </c>
      <c r="D521" s="9" t="s">
        <v>1669</v>
      </c>
      <c r="E521" s="9" t="s">
        <v>1089</v>
      </c>
      <c r="F521" s="9" t="s">
        <v>882</v>
      </c>
      <c r="G521" s="9">
        <v>1998</v>
      </c>
      <c r="H521" s="9" t="s">
        <v>1100</v>
      </c>
      <c r="I521" s="9" t="s">
        <v>1100</v>
      </c>
      <c r="J521" s="9" t="s">
        <v>129</v>
      </c>
      <c r="K521" s="9" t="s">
        <v>129</v>
      </c>
      <c r="O521" s="9">
        <v>1</v>
      </c>
      <c r="AI521" s="9" t="s">
        <v>1101</v>
      </c>
      <c r="AJ521" s="9">
        <v>1.4</v>
      </c>
      <c r="AK521" s="9">
        <v>0.4</v>
      </c>
      <c r="AL521" s="9">
        <v>4.8</v>
      </c>
      <c r="BA521" s="9" t="s">
        <v>81</v>
      </c>
      <c r="BB521" s="9" t="s">
        <v>82</v>
      </c>
      <c r="BC521" s="9" t="s">
        <v>1101</v>
      </c>
      <c r="BD521" s="9">
        <v>1.4</v>
      </c>
      <c r="BE521" s="9">
        <v>0.4</v>
      </c>
      <c r="BF521" s="9">
        <v>4.8</v>
      </c>
      <c r="BG521" s="35" t="s">
        <v>84</v>
      </c>
      <c r="BH521" s="35" t="s">
        <v>1102</v>
      </c>
      <c r="BI521" s="36">
        <v>1.2622823107790651</v>
      </c>
      <c r="BJ521" s="36">
        <v>0.53309108634533575</v>
      </c>
      <c r="BK521" s="36">
        <v>2.8795709437110828</v>
      </c>
      <c r="BM521" s="9">
        <v>0.7291912244337293</v>
      </c>
      <c r="BN521" s="9">
        <v>1.6172886329320177</v>
      </c>
      <c r="BO521" s="9">
        <v>0.23292144019442437</v>
      </c>
      <c r="BP521" s="9">
        <v>-0.62906297571088765</v>
      </c>
      <c r="BQ521" s="9">
        <v>1.0576413051714519</v>
      </c>
    </row>
    <row r="522" spans="1:69" s="9" customFormat="1" ht="21" customHeight="1" x14ac:dyDescent="0.35">
      <c r="A522" s="9">
        <v>32</v>
      </c>
      <c r="B522" s="9">
        <v>1</v>
      </c>
      <c r="C522" s="9" t="s">
        <v>1103</v>
      </c>
      <c r="D522" s="9" t="s">
        <v>1670</v>
      </c>
      <c r="E522" s="9" t="s">
        <v>1104</v>
      </c>
      <c r="F522" s="9" t="s">
        <v>882</v>
      </c>
      <c r="G522" s="9">
        <v>2022</v>
      </c>
      <c r="H522" s="9" t="s">
        <v>1100</v>
      </c>
      <c r="I522" s="9" t="s">
        <v>1100</v>
      </c>
      <c r="J522" s="9" t="s">
        <v>129</v>
      </c>
      <c r="K522" s="9" t="s">
        <v>129</v>
      </c>
      <c r="L522" s="9">
        <v>1</v>
      </c>
      <c r="U522" s="9">
        <v>7</v>
      </c>
      <c r="V522" s="9">
        <v>2.2000000000000002</v>
      </c>
      <c r="W522" s="9">
        <v>22.3</v>
      </c>
      <c r="BA522" s="9" t="s">
        <v>308</v>
      </c>
      <c r="BB522" s="9" t="s">
        <v>82</v>
      </c>
      <c r="BD522" s="9">
        <v>7</v>
      </c>
      <c r="BE522" s="9">
        <v>2.2000000000000002</v>
      </c>
      <c r="BF522" s="9">
        <v>22.3</v>
      </c>
      <c r="BG522" s="35" t="s">
        <v>134</v>
      </c>
      <c r="BH522" s="35" t="s">
        <v>1086</v>
      </c>
      <c r="BI522" s="36">
        <v>2.6457513110645907</v>
      </c>
      <c r="BJ522" s="36">
        <v>1.4832396974191326</v>
      </c>
      <c r="BK522" s="36">
        <v>4.7222875812470377</v>
      </c>
      <c r="BM522" s="9">
        <v>1.1625116136454581</v>
      </c>
      <c r="BN522" s="9">
        <v>2.076536270182447</v>
      </c>
      <c r="BO522" s="9">
        <v>0.97295507452765673</v>
      </c>
      <c r="BP522" s="9">
        <v>0.39422868018213514</v>
      </c>
      <c r="BQ522" s="9">
        <v>1.5522933392330365</v>
      </c>
    </row>
    <row r="523" spans="1:69" s="9" customFormat="1" ht="21" customHeight="1" x14ac:dyDescent="0.35">
      <c r="A523" s="9">
        <v>50</v>
      </c>
      <c r="B523" s="9">
        <v>1</v>
      </c>
      <c r="C523" s="9" t="s">
        <v>1111</v>
      </c>
      <c r="D523" s="9" t="s">
        <v>1671</v>
      </c>
      <c r="E523" s="9" t="s">
        <v>1112</v>
      </c>
      <c r="F523" s="9" t="s">
        <v>882</v>
      </c>
      <c r="G523" s="9">
        <v>2012</v>
      </c>
      <c r="H523" s="9" t="s">
        <v>1100</v>
      </c>
      <c r="I523" s="9" t="s">
        <v>1100</v>
      </c>
      <c r="J523" s="9" t="s">
        <v>129</v>
      </c>
      <c r="K523" s="9" t="s">
        <v>129</v>
      </c>
      <c r="P523" s="9">
        <v>1</v>
      </c>
      <c r="AM523" s="9">
        <v>0.77</v>
      </c>
      <c r="AN523" s="9">
        <v>0.21</v>
      </c>
      <c r="AO523" s="9">
        <v>2.89</v>
      </c>
      <c r="BA523" s="9" t="s">
        <v>134</v>
      </c>
      <c r="BB523" s="9" t="s">
        <v>82</v>
      </c>
      <c r="BD523" s="9">
        <v>0.77</v>
      </c>
      <c r="BE523" s="9">
        <v>0.21</v>
      </c>
      <c r="BF523" s="9">
        <v>2.89</v>
      </c>
      <c r="BG523" s="35" t="s">
        <v>134</v>
      </c>
      <c r="BH523" s="35" t="s">
        <v>82</v>
      </c>
      <c r="BI523" s="36">
        <v>0.77</v>
      </c>
      <c r="BJ523" s="36">
        <v>0.21</v>
      </c>
      <c r="BK523" s="36">
        <v>2.89</v>
      </c>
      <c r="BM523" s="9">
        <v>0.56000000000000005</v>
      </c>
      <c r="BN523" s="9">
        <v>2.12</v>
      </c>
      <c r="BO523" s="9">
        <v>-0.26136476413440751</v>
      </c>
      <c r="BP523" s="9">
        <v>-1.5606477482646683</v>
      </c>
      <c r="BQ523" s="9">
        <v>1.0612565021243408</v>
      </c>
    </row>
    <row r="524" spans="1:69" s="9" customFormat="1" ht="21" customHeight="1" x14ac:dyDescent="0.35">
      <c r="A524" s="9">
        <v>71</v>
      </c>
      <c r="B524" s="9">
        <v>1</v>
      </c>
      <c r="C524" s="9" t="s">
        <v>1128</v>
      </c>
      <c r="D524" s="9" t="s">
        <v>1673</v>
      </c>
      <c r="E524" s="9" t="s">
        <v>1129</v>
      </c>
      <c r="F524" s="9" t="s">
        <v>882</v>
      </c>
      <c r="G524" s="9">
        <v>2019</v>
      </c>
      <c r="H524" s="9" t="s">
        <v>1100</v>
      </c>
      <c r="I524" s="9" t="s">
        <v>1100</v>
      </c>
      <c r="J524" s="9" t="s">
        <v>129</v>
      </c>
      <c r="K524" s="9" t="s">
        <v>129</v>
      </c>
      <c r="L524" s="9">
        <v>1</v>
      </c>
      <c r="U524" s="9">
        <v>2</v>
      </c>
      <c r="V524" s="9">
        <v>0.8</v>
      </c>
      <c r="W524" s="9">
        <v>4.99</v>
      </c>
      <c r="BA524" s="9" t="s">
        <v>308</v>
      </c>
      <c r="BB524" s="9" t="s">
        <v>82</v>
      </c>
      <c r="BD524" s="9">
        <v>2</v>
      </c>
      <c r="BE524" s="9">
        <v>0.8</v>
      </c>
      <c r="BF524" s="9">
        <v>4.99</v>
      </c>
      <c r="BG524" s="35" t="s">
        <v>134</v>
      </c>
      <c r="BH524" s="35" t="s">
        <v>1086</v>
      </c>
      <c r="BI524" s="36">
        <v>1.4142135623730951</v>
      </c>
      <c r="BJ524" s="36">
        <v>0.89442719099991586</v>
      </c>
      <c r="BK524" s="36">
        <v>2.2338307903688679</v>
      </c>
      <c r="BM524" s="9">
        <v>0.51978637137317929</v>
      </c>
      <c r="BN524" s="9">
        <v>0.81961722799577275</v>
      </c>
      <c r="BO524" s="9">
        <v>0.3465735902799727</v>
      </c>
      <c r="BP524" s="9">
        <v>-0.11157177565710491</v>
      </c>
      <c r="BQ524" s="9">
        <v>0.80371795488171371</v>
      </c>
    </row>
    <row r="525" spans="1:69" s="9" customFormat="1" ht="21" customHeight="1" x14ac:dyDescent="0.35">
      <c r="A525" s="9">
        <v>72</v>
      </c>
      <c r="B525" s="9">
        <v>1</v>
      </c>
      <c r="C525" s="9" t="s">
        <v>1128</v>
      </c>
      <c r="D525" s="9" t="s">
        <v>1673</v>
      </c>
      <c r="E525" s="9" t="s">
        <v>1134</v>
      </c>
      <c r="F525" s="9" t="s">
        <v>882</v>
      </c>
      <c r="G525" s="9">
        <v>2019</v>
      </c>
      <c r="H525" s="9" t="s">
        <v>1139</v>
      </c>
      <c r="I525" s="9" t="s">
        <v>1100</v>
      </c>
      <c r="J525" s="9" t="s">
        <v>129</v>
      </c>
      <c r="K525" s="9" t="s">
        <v>129</v>
      </c>
      <c r="P525" s="9">
        <v>1</v>
      </c>
      <c r="AM525" s="9" t="e">
        <v>#REF!</v>
      </c>
      <c r="AN525" s="9" t="e">
        <v>#REF!</v>
      </c>
      <c r="AO525" s="9" t="e">
        <v>#REF!</v>
      </c>
      <c r="BA525" s="9" t="s">
        <v>134</v>
      </c>
      <c r="BB525" s="9" t="s">
        <v>135</v>
      </c>
      <c r="BD525" s="9">
        <v>2.911111111111111</v>
      </c>
      <c r="BE525" s="9">
        <v>0.17025054464712344</v>
      </c>
      <c r="BF525" s="9">
        <v>43.330260218637754</v>
      </c>
      <c r="BG525" s="35" t="s">
        <v>134</v>
      </c>
      <c r="BH525" s="35" t="s">
        <v>135</v>
      </c>
      <c r="BI525" s="36">
        <v>2.911111111111111</v>
      </c>
      <c r="BJ525" s="36">
        <v>0.17025054464712344</v>
      </c>
      <c r="BK525" s="36">
        <v>43.330260218637754</v>
      </c>
      <c r="BM525" s="9">
        <v>2.7408605664639873</v>
      </c>
      <c r="BN525" s="9">
        <v>40.419149107526643</v>
      </c>
      <c r="BO525" s="9">
        <v>1.0685348334308318</v>
      </c>
      <c r="BP525" s="9">
        <v>-1.7704841348555858</v>
      </c>
      <c r="BQ525" s="9">
        <v>3.7688512412412338</v>
      </c>
    </row>
    <row r="526" spans="1:69" s="9" customFormat="1" ht="21" customHeight="1" x14ac:dyDescent="0.35">
      <c r="A526" s="9">
        <v>99</v>
      </c>
      <c r="B526" s="9">
        <v>1</v>
      </c>
      <c r="C526" s="9" t="s">
        <v>1140</v>
      </c>
      <c r="D526" s="9" t="s">
        <v>1674</v>
      </c>
      <c r="E526" s="9" t="s">
        <v>1141</v>
      </c>
      <c r="F526" s="9" t="s">
        <v>882</v>
      </c>
      <c r="G526" s="9">
        <v>2017</v>
      </c>
      <c r="H526" s="9" t="s">
        <v>1100</v>
      </c>
      <c r="I526" s="9" t="s">
        <v>1100</v>
      </c>
      <c r="J526" s="9" t="s">
        <v>129</v>
      </c>
      <c r="K526" s="9" t="s">
        <v>129</v>
      </c>
      <c r="M526" s="9">
        <v>1</v>
      </c>
      <c r="X526" s="9" t="s">
        <v>1152</v>
      </c>
      <c r="Y526" s="9">
        <v>2.12</v>
      </c>
      <c r="Z526" s="9">
        <v>1.4</v>
      </c>
      <c r="AA526" s="9">
        <v>3.2</v>
      </c>
      <c r="AB526" s="9" t="s">
        <v>1152</v>
      </c>
      <c r="AC526" s="9">
        <v>2.12</v>
      </c>
      <c r="AD526" s="9">
        <v>1.4</v>
      </c>
      <c r="AE526" s="9">
        <v>3.2</v>
      </c>
      <c r="BA526" s="9" t="s">
        <v>108</v>
      </c>
      <c r="BB526" s="9" t="s">
        <v>82</v>
      </c>
      <c r="BC526" s="9" t="s">
        <v>1152</v>
      </c>
      <c r="BD526" s="9">
        <v>2.12</v>
      </c>
      <c r="BE526" s="9">
        <v>1.4</v>
      </c>
      <c r="BF526" s="9">
        <v>3.2</v>
      </c>
      <c r="BG526" s="35" t="s">
        <v>84</v>
      </c>
      <c r="BH526" s="35" t="s">
        <v>1086</v>
      </c>
      <c r="BI526" s="36">
        <v>1.4560219778561037</v>
      </c>
      <c r="BJ526" s="36">
        <v>1.1832159566199232</v>
      </c>
      <c r="BK526" s="36">
        <v>1.7888543819998317</v>
      </c>
      <c r="BM526" s="9">
        <v>0.27280602123618047</v>
      </c>
      <c r="BN526" s="9">
        <v>0.33283240414372806</v>
      </c>
      <c r="BO526" s="9">
        <v>0.37570804434196053</v>
      </c>
      <c r="BP526" s="9">
        <v>0.16823611831060645</v>
      </c>
      <c r="BQ526" s="9">
        <v>0.58157540490284043</v>
      </c>
    </row>
    <row r="527" spans="1:69" s="9" customFormat="1" ht="21" customHeight="1" x14ac:dyDescent="0.35">
      <c r="A527" s="9">
        <v>116</v>
      </c>
      <c r="B527" s="9">
        <v>1</v>
      </c>
      <c r="C527" s="9" t="s">
        <v>1153</v>
      </c>
      <c r="D527" s="9" t="s">
        <v>1691</v>
      </c>
      <c r="E527" s="9" t="s">
        <v>1154</v>
      </c>
      <c r="F527" s="9" t="s">
        <v>882</v>
      </c>
      <c r="G527" s="9">
        <v>2024</v>
      </c>
      <c r="I527" s="9" t="s">
        <v>1100</v>
      </c>
      <c r="J527" s="9" t="s">
        <v>129</v>
      </c>
      <c r="K527" s="9" t="s">
        <v>129</v>
      </c>
      <c r="Q527" s="9">
        <v>1</v>
      </c>
      <c r="AP527" s="9" t="s">
        <v>178</v>
      </c>
      <c r="AQ527" s="9">
        <v>2.41</v>
      </c>
      <c r="AR527" s="9">
        <v>1.34</v>
      </c>
      <c r="AS527" s="9">
        <v>4.3499999999999996</v>
      </c>
      <c r="BA527" s="9" t="s">
        <v>84</v>
      </c>
      <c r="BB527" s="9" t="s">
        <v>82</v>
      </c>
      <c r="BC527" s="9" t="s">
        <v>178</v>
      </c>
      <c r="BD527" s="9">
        <v>2.41</v>
      </c>
      <c r="BE527" s="9">
        <v>1.34</v>
      </c>
      <c r="BF527" s="9">
        <v>4.3499999999999996</v>
      </c>
      <c r="BG527" s="35" t="s">
        <v>84</v>
      </c>
      <c r="BH527" s="35" t="s">
        <v>82</v>
      </c>
      <c r="BI527" s="36">
        <v>2.41</v>
      </c>
      <c r="BJ527" s="36">
        <v>1.34</v>
      </c>
      <c r="BK527" s="36">
        <v>4.3499999999999996</v>
      </c>
      <c r="BM527" s="9">
        <v>1.07</v>
      </c>
      <c r="BN527" s="9">
        <v>1.9399999999999995</v>
      </c>
      <c r="BO527" s="9">
        <v>0.87962674750256364</v>
      </c>
      <c r="BP527" s="9">
        <v>0.29266961396282004</v>
      </c>
      <c r="BQ527" s="9">
        <v>1.4701758451005926</v>
      </c>
    </row>
    <row r="528" spans="1:69" s="9" customFormat="1" ht="21" customHeight="1" x14ac:dyDescent="0.35">
      <c r="A528" s="9">
        <v>43</v>
      </c>
      <c r="B528" s="9">
        <v>6</v>
      </c>
      <c r="C528" s="9" t="s">
        <v>397</v>
      </c>
      <c r="D528" s="9" t="s">
        <v>1660</v>
      </c>
      <c r="E528" s="9" t="s">
        <v>398</v>
      </c>
      <c r="F528" s="9" t="s">
        <v>882</v>
      </c>
      <c r="G528" s="9">
        <v>2015</v>
      </c>
      <c r="H528" s="9" t="s">
        <v>936</v>
      </c>
      <c r="I528" s="9" t="s">
        <v>980</v>
      </c>
      <c r="J528" s="9" t="s">
        <v>981</v>
      </c>
      <c r="K528" s="9" t="s">
        <v>981</v>
      </c>
      <c r="N528" s="9">
        <v>1</v>
      </c>
      <c r="AF528" s="9">
        <v>1</v>
      </c>
      <c r="AG528" s="9">
        <v>0.36</v>
      </c>
      <c r="AH528" s="9">
        <v>2.78</v>
      </c>
      <c r="BA528" s="9" t="s">
        <v>188</v>
      </c>
      <c r="BB528" s="9" t="s">
        <v>82</v>
      </c>
      <c r="BD528" s="9">
        <v>1</v>
      </c>
      <c r="BE528" s="9">
        <v>0.36</v>
      </c>
      <c r="BF528" s="9">
        <v>2.78</v>
      </c>
      <c r="BG528" s="35" t="s">
        <v>158</v>
      </c>
      <c r="BH528" s="35"/>
      <c r="BI528" s="36">
        <v>1</v>
      </c>
      <c r="BJ528" s="36">
        <v>0.36</v>
      </c>
      <c r="BK528" s="36">
        <v>2.78</v>
      </c>
      <c r="BM528" s="9">
        <v>0.64</v>
      </c>
      <c r="BN528" s="9">
        <v>1.7799999999999998</v>
      </c>
      <c r="BO528" s="9">
        <v>0</v>
      </c>
      <c r="BP528" s="9">
        <v>-1.0216512475319814</v>
      </c>
      <c r="BQ528" s="9">
        <v>1.0224509277025455</v>
      </c>
    </row>
    <row r="529" spans="1:69" s="9" customFormat="1" ht="21" customHeight="1" x14ac:dyDescent="0.35">
      <c r="A529" s="9">
        <v>43</v>
      </c>
      <c r="B529" s="9">
        <v>7</v>
      </c>
      <c r="C529" s="9" t="s">
        <v>397</v>
      </c>
      <c r="D529" s="9" t="s">
        <v>1660</v>
      </c>
      <c r="E529" s="9" t="s">
        <v>398</v>
      </c>
      <c r="F529" s="9" t="s">
        <v>882</v>
      </c>
      <c r="G529" s="9">
        <v>2015</v>
      </c>
      <c r="H529" s="9" t="s">
        <v>936</v>
      </c>
      <c r="I529" s="9" t="s">
        <v>982</v>
      </c>
      <c r="J529" s="9" t="s">
        <v>981</v>
      </c>
      <c r="K529" s="9" t="s">
        <v>981</v>
      </c>
      <c r="N529" s="9">
        <v>1</v>
      </c>
      <c r="AF529" s="9">
        <v>1.32</v>
      </c>
      <c r="AG529" s="9">
        <v>0.52</v>
      </c>
      <c r="AH529" s="9">
        <v>3.35</v>
      </c>
      <c r="BA529" s="9" t="s">
        <v>188</v>
      </c>
      <c r="BB529" s="9" t="s">
        <v>82</v>
      </c>
      <c r="BD529" s="9">
        <v>1.32</v>
      </c>
      <c r="BE529" s="9">
        <v>0.52</v>
      </c>
      <c r="BF529" s="9">
        <v>3.35</v>
      </c>
      <c r="BG529" s="35" t="s">
        <v>158</v>
      </c>
      <c r="BH529" s="35"/>
      <c r="BI529" s="36">
        <v>1.32</v>
      </c>
      <c r="BJ529" s="36">
        <v>0.52</v>
      </c>
      <c r="BK529" s="36">
        <v>3.35</v>
      </c>
      <c r="BM529" s="9">
        <v>0.8</v>
      </c>
      <c r="BN529" s="9">
        <v>2.0300000000000002</v>
      </c>
      <c r="BO529" s="9">
        <v>0.27763173659827955</v>
      </c>
      <c r="BP529" s="9">
        <v>-0.65392646740666394</v>
      </c>
      <c r="BQ529" s="9">
        <v>1.2089603458369751</v>
      </c>
    </row>
    <row r="530" spans="1:69" s="9" customFormat="1" ht="21" customHeight="1" x14ac:dyDescent="0.35">
      <c r="A530" s="9">
        <v>70</v>
      </c>
      <c r="B530" s="9">
        <v>1</v>
      </c>
      <c r="C530" s="9" t="s">
        <v>983</v>
      </c>
      <c r="D530" s="9" t="s">
        <v>1666</v>
      </c>
      <c r="E530" s="9" t="s">
        <v>984</v>
      </c>
      <c r="F530" s="9" t="s">
        <v>882</v>
      </c>
      <c r="G530" s="9">
        <v>2020</v>
      </c>
      <c r="H530" s="9" t="s">
        <v>1000</v>
      </c>
      <c r="I530" s="9" t="s">
        <v>1001</v>
      </c>
      <c r="J530" s="9" t="s">
        <v>981</v>
      </c>
      <c r="K530" s="9" t="s">
        <v>981</v>
      </c>
      <c r="O530" s="9">
        <v>1</v>
      </c>
      <c r="AI530" s="9" t="s">
        <v>1002</v>
      </c>
      <c r="AJ530" s="9">
        <v>3.91</v>
      </c>
      <c r="AK530" s="9">
        <v>1.1399999999999999</v>
      </c>
      <c r="AL530" s="9">
        <v>16.899999999999999</v>
      </c>
      <c r="BA530" s="9" t="s">
        <v>81</v>
      </c>
      <c r="BB530" s="9" t="s">
        <v>82</v>
      </c>
      <c r="BC530" s="9" t="s">
        <v>1002</v>
      </c>
      <c r="BD530" s="9">
        <v>3.91</v>
      </c>
      <c r="BE530" s="9">
        <v>1.1399999999999999</v>
      </c>
      <c r="BF530" s="9">
        <v>16.899999999999999</v>
      </c>
      <c r="BG530" s="35" t="s">
        <v>84</v>
      </c>
      <c r="BH530" s="35" t="s">
        <v>1003</v>
      </c>
      <c r="BI530" s="36">
        <v>2.5230571497993783</v>
      </c>
      <c r="BJ530" s="36">
        <v>1.095054279907181</v>
      </c>
      <c r="BK530" s="36">
        <v>6.0719197774340614</v>
      </c>
      <c r="BM530" s="9">
        <v>1.4280028698921974</v>
      </c>
      <c r="BN530" s="9">
        <v>3.5488626276346831</v>
      </c>
      <c r="BO530" s="9">
        <v>0.92547132092809348</v>
      </c>
      <c r="BP530" s="9">
        <v>9.0803932731367484E-2</v>
      </c>
      <c r="BQ530" s="9">
        <v>1.8036748281210151</v>
      </c>
    </row>
    <row r="531" spans="1:69" s="9" customFormat="1" ht="21" customHeight="1" x14ac:dyDescent="0.35">
      <c r="A531" s="9">
        <v>84</v>
      </c>
      <c r="B531" s="9">
        <v>5</v>
      </c>
      <c r="C531" s="9" t="s">
        <v>749</v>
      </c>
      <c r="D531" s="9" t="s">
        <v>1662</v>
      </c>
      <c r="E531" s="9" t="s">
        <v>750</v>
      </c>
      <c r="F531" s="9" t="s">
        <v>882</v>
      </c>
      <c r="G531" s="9">
        <v>2009</v>
      </c>
      <c r="H531" s="9" t="s">
        <v>965</v>
      </c>
      <c r="I531" s="9" t="s">
        <v>1004</v>
      </c>
      <c r="J531" s="9" t="s">
        <v>981</v>
      </c>
      <c r="K531" s="9" t="s">
        <v>981</v>
      </c>
      <c r="P531" s="9">
        <v>1</v>
      </c>
      <c r="AM531" s="9" t="e">
        <v>#REF!</v>
      </c>
      <c r="AN531" s="9" t="e">
        <v>#REF!</v>
      </c>
      <c r="AO531" s="9" t="e">
        <v>#REF!</v>
      </c>
      <c r="BA531" s="9" t="s">
        <v>134</v>
      </c>
      <c r="BB531" s="9" t="s">
        <v>135</v>
      </c>
      <c r="BD531" s="9">
        <v>2.9112804512180488</v>
      </c>
      <c r="BE531" s="9">
        <v>2.0691065033268248</v>
      </c>
      <c r="BF531" s="9">
        <v>3.7893854315520823</v>
      </c>
      <c r="BG531" s="35" t="s">
        <v>134</v>
      </c>
      <c r="BH531" s="35" t="s">
        <v>135</v>
      </c>
      <c r="BI531" s="36">
        <v>2.9112804512180488</v>
      </c>
      <c r="BJ531" s="36">
        <v>2.0691065033268248</v>
      </c>
      <c r="BK531" s="36">
        <v>3.7893854315520823</v>
      </c>
      <c r="BM531" s="9">
        <v>0.84217394789122402</v>
      </c>
      <c r="BN531" s="9">
        <v>0.8781049803340335</v>
      </c>
      <c r="BO531" s="9">
        <v>1.0685930020047494</v>
      </c>
      <c r="BP531" s="9">
        <v>0.72711687318861118</v>
      </c>
      <c r="BQ531" s="9">
        <v>1.3322038506824461</v>
      </c>
    </row>
    <row r="532" spans="1:69" s="20" customFormat="1" ht="24.5" customHeight="1" x14ac:dyDescent="0.35">
      <c r="A532" s="20">
        <v>128</v>
      </c>
      <c r="B532" s="20">
        <v>2</v>
      </c>
      <c r="C532" s="20" t="s">
        <v>1715</v>
      </c>
      <c r="D532" s="20" t="str">
        <f t="shared" ref="D532:D541" si="80">CONCATENATE(C532," ","(",G532,")")</f>
        <v>Nicholas et al  (2021)</v>
      </c>
      <c r="E532" s="20" t="s">
        <v>1716</v>
      </c>
      <c r="F532" s="20" t="s">
        <v>882</v>
      </c>
      <c r="G532" s="20">
        <v>2021</v>
      </c>
      <c r="H532" s="20" t="s">
        <v>1722</v>
      </c>
      <c r="I532" s="20" t="s">
        <v>1209</v>
      </c>
      <c r="K532" s="20" t="s">
        <v>1697</v>
      </c>
      <c r="AV532" s="20" t="s">
        <v>178</v>
      </c>
      <c r="AW532" s="20" t="s">
        <v>178</v>
      </c>
      <c r="AX532" s="20">
        <v>3.6</v>
      </c>
      <c r="AY532" s="20">
        <v>3.2</v>
      </c>
      <c r="AZ532" s="20">
        <v>4.0999999999999996</v>
      </c>
      <c r="BA532" s="20" t="s">
        <v>158</v>
      </c>
      <c r="BB532" s="20" t="s">
        <v>82</v>
      </c>
      <c r="BC532" s="20" t="s">
        <v>178</v>
      </c>
      <c r="BD532" s="20">
        <v>3.6</v>
      </c>
      <c r="BE532" s="20">
        <v>3.2</v>
      </c>
      <c r="BF532" s="20">
        <v>4.0999999999999996</v>
      </c>
      <c r="BG532" s="20" t="s">
        <v>158</v>
      </c>
      <c r="BH532" s="20" t="s">
        <v>82</v>
      </c>
      <c r="BI532" s="20">
        <v>3.6</v>
      </c>
      <c r="BJ532" s="20">
        <v>3.2</v>
      </c>
      <c r="BK532" s="20">
        <v>4.0999999999999996</v>
      </c>
      <c r="BM532" s="23">
        <f t="shared" ref="BM532:BM541" si="81">BI532-BJ532</f>
        <v>0.39999999999999991</v>
      </c>
      <c r="BN532" s="20">
        <f t="shared" ref="BN532:BN541" si="82">BK532-BI532</f>
        <v>0.49999999999999956</v>
      </c>
      <c r="BO532" s="20">
        <f t="shared" ref="BO532:BO541" si="83">LN(BI532)</f>
        <v>1.2809338454620642</v>
      </c>
      <c r="BP532" s="20">
        <f t="shared" ref="BP532:BP541" si="84">LN(BJ532)</f>
        <v>1.1631508098056809</v>
      </c>
      <c r="BQ532" s="20">
        <f t="shared" ref="BQ532:BQ541" si="85">LN(BK532)</f>
        <v>1.410986973710262</v>
      </c>
    </row>
    <row r="533" spans="1:69" s="20" customFormat="1" ht="24.5" customHeight="1" x14ac:dyDescent="0.35">
      <c r="A533" s="20">
        <v>128</v>
      </c>
      <c r="B533" s="20">
        <v>1</v>
      </c>
      <c r="C533" s="20" t="s">
        <v>1715</v>
      </c>
      <c r="D533" s="20" t="str">
        <f t="shared" si="80"/>
        <v>Nicholas et al  (2021)</v>
      </c>
      <c r="E533" s="20" t="s">
        <v>1716</v>
      </c>
      <c r="F533" s="20" t="s">
        <v>882</v>
      </c>
      <c r="G533" s="20">
        <v>2021</v>
      </c>
      <c r="H533" s="20" t="s">
        <v>1515</v>
      </c>
      <c r="I533" s="20" t="s">
        <v>1637</v>
      </c>
      <c r="K533" s="20" t="s">
        <v>1700</v>
      </c>
      <c r="AV533" s="20" t="s">
        <v>178</v>
      </c>
      <c r="AW533" s="20" t="s">
        <v>178</v>
      </c>
      <c r="AX533" s="20">
        <v>35</v>
      </c>
      <c r="AY533" s="20">
        <v>31.9</v>
      </c>
      <c r="AZ533" s="20">
        <v>38.4</v>
      </c>
      <c r="BA533" s="20" t="s">
        <v>158</v>
      </c>
      <c r="BB533" s="20" t="s">
        <v>82</v>
      </c>
      <c r="BC533" s="20" t="s">
        <v>178</v>
      </c>
      <c r="BD533" s="20">
        <v>35</v>
      </c>
      <c r="BE533" s="20">
        <v>31.9</v>
      </c>
      <c r="BF533" s="20">
        <v>38.4</v>
      </c>
      <c r="BG533" s="20" t="s">
        <v>158</v>
      </c>
      <c r="BH533" s="20" t="s">
        <v>82</v>
      </c>
      <c r="BI533" s="20">
        <v>35</v>
      </c>
      <c r="BJ533" s="20">
        <v>31.9</v>
      </c>
      <c r="BK533" s="20">
        <v>38.4</v>
      </c>
      <c r="BM533" s="23">
        <f t="shared" si="81"/>
        <v>3.1000000000000014</v>
      </c>
      <c r="BN533" s="20">
        <f t="shared" si="82"/>
        <v>3.3999999999999986</v>
      </c>
      <c r="BO533" s="20">
        <f t="shared" si="83"/>
        <v>3.5553480614894135</v>
      </c>
      <c r="BP533" s="20">
        <f t="shared" si="84"/>
        <v>3.4626060097907989</v>
      </c>
      <c r="BQ533" s="20">
        <f t="shared" si="85"/>
        <v>3.648057459593681</v>
      </c>
    </row>
    <row r="534" spans="1:69" s="20" customFormat="1" ht="24.5" customHeight="1" x14ac:dyDescent="0.35">
      <c r="A534" s="20">
        <v>128</v>
      </c>
      <c r="B534" s="20">
        <v>4</v>
      </c>
      <c r="C534" s="20" t="s">
        <v>1715</v>
      </c>
      <c r="D534" s="20" t="str">
        <f t="shared" si="80"/>
        <v>Nicholas et al  (2021)</v>
      </c>
      <c r="E534" s="20" t="s">
        <v>1716</v>
      </c>
      <c r="F534" s="20" t="s">
        <v>882</v>
      </c>
      <c r="G534" s="20">
        <v>2021</v>
      </c>
      <c r="H534" s="20" t="s">
        <v>1415</v>
      </c>
      <c r="I534" s="20" t="s">
        <v>1396</v>
      </c>
      <c r="K534" s="20" t="s">
        <v>1361</v>
      </c>
      <c r="AV534" s="20" t="s">
        <v>178</v>
      </c>
      <c r="AW534" s="20" t="s">
        <v>178</v>
      </c>
      <c r="AX534" s="20">
        <v>14.3</v>
      </c>
      <c r="AY534" s="20">
        <v>12.1</v>
      </c>
      <c r="AZ534" s="20">
        <v>17</v>
      </c>
      <c r="BA534" s="20" t="s">
        <v>158</v>
      </c>
      <c r="BB534" s="20" t="s">
        <v>82</v>
      </c>
      <c r="BC534" s="20" t="s">
        <v>178</v>
      </c>
      <c r="BD534" s="20">
        <v>14.3</v>
      </c>
      <c r="BE534" s="20">
        <v>12.1</v>
      </c>
      <c r="BF534" s="20">
        <v>17</v>
      </c>
      <c r="BG534" s="20" t="s">
        <v>158</v>
      </c>
      <c r="BH534" s="20" t="s">
        <v>82</v>
      </c>
      <c r="BI534" s="20">
        <v>14.3</v>
      </c>
      <c r="BJ534" s="20">
        <v>12.1</v>
      </c>
      <c r="BK534" s="20">
        <v>17</v>
      </c>
      <c r="BM534" s="23">
        <f t="shared" si="81"/>
        <v>2.2000000000000011</v>
      </c>
      <c r="BN534" s="20">
        <f t="shared" si="82"/>
        <v>2.6999999999999993</v>
      </c>
      <c r="BO534" s="20">
        <f t="shared" si="83"/>
        <v>2.6602595372658615</v>
      </c>
      <c r="BP534" s="20">
        <f t="shared" si="84"/>
        <v>2.4932054526026954</v>
      </c>
      <c r="BQ534" s="20">
        <f t="shared" si="85"/>
        <v>2.8332133440562162</v>
      </c>
    </row>
    <row r="535" spans="1:69" s="20" customFormat="1" ht="24.5" customHeight="1" x14ac:dyDescent="0.35">
      <c r="A535" s="20">
        <v>128</v>
      </c>
      <c r="B535" s="20">
        <v>5</v>
      </c>
      <c r="C535" s="20" t="s">
        <v>1715</v>
      </c>
      <c r="D535" s="20" t="str">
        <f t="shared" si="80"/>
        <v>Nicholas et al  (2021)</v>
      </c>
      <c r="E535" s="20" t="s">
        <v>1716</v>
      </c>
      <c r="F535" s="20" t="s">
        <v>882</v>
      </c>
      <c r="G535" s="20">
        <v>2021</v>
      </c>
      <c r="H535" s="20" t="s">
        <v>1444</v>
      </c>
      <c r="I535" s="20" t="s">
        <v>1429</v>
      </c>
      <c r="K535" s="20" t="s">
        <v>1361</v>
      </c>
      <c r="AV535" s="20" t="s">
        <v>178</v>
      </c>
      <c r="AW535" s="20" t="s">
        <v>178</v>
      </c>
      <c r="AX535" s="20">
        <v>7.7</v>
      </c>
      <c r="AY535" s="20">
        <v>6.4</v>
      </c>
      <c r="AZ535" s="20">
        <v>9.3000000000000007</v>
      </c>
      <c r="BA535" s="20" t="s">
        <v>158</v>
      </c>
      <c r="BB535" s="20" t="s">
        <v>82</v>
      </c>
      <c r="BC535" s="20" t="s">
        <v>178</v>
      </c>
      <c r="BD535" s="20">
        <v>7.7</v>
      </c>
      <c r="BE535" s="20">
        <v>6.4</v>
      </c>
      <c r="BF535" s="20">
        <v>9.3000000000000007</v>
      </c>
      <c r="BG535" s="20" t="s">
        <v>158</v>
      </c>
      <c r="BH535" s="20" t="s">
        <v>82</v>
      </c>
      <c r="BI535" s="20">
        <v>7.7</v>
      </c>
      <c r="BJ535" s="20">
        <v>6.4</v>
      </c>
      <c r="BK535" s="20">
        <v>9.3000000000000007</v>
      </c>
      <c r="BM535" s="23">
        <f t="shared" si="81"/>
        <v>1.2999999999999998</v>
      </c>
      <c r="BN535" s="20">
        <f t="shared" si="82"/>
        <v>1.6000000000000005</v>
      </c>
      <c r="BO535" s="20">
        <f t="shared" si="83"/>
        <v>2.0412203288596382</v>
      </c>
      <c r="BP535" s="20">
        <f t="shared" si="84"/>
        <v>1.8562979903656263</v>
      </c>
      <c r="BQ535" s="20">
        <f t="shared" si="85"/>
        <v>2.2300144001592104</v>
      </c>
    </row>
    <row r="536" spans="1:69" s="20" customFormat="1" ht="24.5" customHeight="1" x14ac:dyDescent="0.35">
      <c r="A536" s="20">
        <v>128</v>
      </c>
      <c r="B536" s="20">
        <v>3</v>
      </c>
      <c r="C536" s="20" t="s">
        <v>1715</v>
      </c>
      <c r="D536" s="20" t="str">
        <f t="shared" si="80"/>
        <v>Nicholas et al  (2021)</v>
      </c>
      <c r="E536" s="20" t="s">
        <v>1716</v>
      </c>
      <c r="F536" s="20" t="s">
        <v>882</v>
      </c>
      <c r="G536" s="20">
        <v>2021</v>
      </c>
      <c r="H536" s="20" t="s">
        <v>1723</v>
      </c>
      <c r="I536" s="20" t="s">
        <v>1458</v>
      </c>
      <c r="K536" s="20" t="s">
        <v>1361</v>
      </c>
      <c r="AV536" s="20" t="s">
        <v>178</v>
      </c>
      <c r="AW536" s="20" t="s">
        <v>178</v>
      </c>
      <c r="AX536" s="20">
        <v>15.3</v>
      </c>
      <c r="AY536" s="20">
        <v>13</v>
      </c>
      <c r="AZ536" s="20">
        <v>18</v>
      </c>
      <c r="BA536" s="20" t="s">
        <v>158</v>
      </c>
      <c r="BB536" s="20" t="s">
        <v>82</v>
      </c>
      <c r="BC536" s="20" t="s">
        <v>178</v>
      </c>
      <c r="BD536" s="20">
        <v>15.3</v>
      </c>
      <c r="BE536" s="20">
        <v>13</v>
      </c>
      <c r="BF536" s="20">
        <v>18</v>
      </c>
      <c r="BG536" s="20" t="s">
        <v>158</v>
      </c>
      <c r="BH536" s="20" t="s">
        <v>82</v>
      </c>
      <c r="BI536" s="20">
        <v>15.3</v>
      </c>
      <c r="BJ536" s="20">
        <v>13</v>
      </c>
      <c r="BK536" s="20">
        <v>18</v>
      </c>
      <c r="BM536" s="23">
        <f t="shared" si="81"/>
        <v>2.3000000000000007</v>
      </c>
      <c r="BN536" s="20">
        <f t="shared" si="82"/>
        <v>2.6999999999999993</v>
      </c>
      <c r="BO536" s="20">
        <f t="shared" si="83"/>
        <v>2.7278528283983898</v>
      </c>
      <c r="BP536" s="20">
        <f t="shared" si="84"/>
        <v>2.5649493574615367</v>
      </c>
      <c r="BQ536" s="20">
        <f t="shared" si="85"/>
        <v>2.8903717578961645</v>
      </c>
    </row>
    <row r="537" spans="1:69" s="9" customFormat="1" ht="24.5" customHeight="1" x14ac:dyDescent="0.35">
      <c r="A537" s="9">
        <v>128</v>
      </c>
      <c r="B537" s="9">
        <v>2</v>
      </c>
      <c r="C537" s="9" t="s">
        <v>1715</v>
      </c>
      <c r="D537" s="9" t="str">
        <f t="shared" si="80"/>
        <v>Nicholas et al  (2021)</v>
      </c>
      <c r="E537" s="9" t="s">
        <v>1716</v>
      </c>
      <c r="F537" s="9" t="s">
        <v>882</v>
      </c>
      <c r="G537" s="9">
        <v>2021</v>
      </c>
      <c r="H537" s="9" t="s">
        <v>1722</v>
      </c>
      <c r="I537" s="9" t="s">
        <v>1209</v>
      </c>
      <c r="J537" s="9" t="s">
        <v>1209</v>
      </c>
      <c r="K537" s="9" t="s">
        <v>1209</v>
      </c>
      <c r="AV537" s="9" t="s">
        <v>178</v>
      </c>
      <c r="AW537" s="9" t="s">
        <v>178</v>
      </c>
      <c r="AX537" s="9">
        <v>3.6</v>
      </c>
      <c r="AY537" s="9">
        <v>3.2</v>
      </c>
      <c r="AZ537" s="9">
        <v>4.0999999999999996</v>
      </c>
      <c r="BA537" s="9" t="s">
        <v>158</v>
      </c>
      <c r="BB537" s="9" t="s">
        <v>82</v>
      </c>
      <c r="BC537" s="9" t="s">
        <v>178</v>
      </c>
      <c r="BD537" s="9">
        <v>3.6</v>
      </c>
      <c r="BE537" s="9">
        <v>3.2</v>
      </c>
      <c r="BF537" s="9">
        <v>4.0999999999999996</v>
      </c>
      <c r="BG537" s="9" t="s">
        <v>158</v>
      </c>
      <c r="BH537" s="9" t="s">
        <v>82</v>
      </c>
      <c r="BI537" s="9">
        <v>3.6</v>
      </c>
      <c r="BJ537" s="9">
        <v>3.2</v>
      </c>
      <c r="BK537" s="9">
        <v>4.0999999999999996</v>
      </c>
      <c r="BM537" s="38">
        <f t="shared" si="81"/>
        <v>0.39999999999999991</v>
      </c>
      <c r="BN537" s="9">
        <f t="shared" si="82"/>
        <v>0.49999999999999956</v>
      </c>
      <c r="BO537" s="9">
        <f t="shared" si="83"/>
        <v>1.2809338454620642</v>
      </c>
      <c r="BP537" s="9">
        <f t="shared" si="84"/>
        <v>1.1631508098056809</v>
      </c>
      <c r="BQ537" s="9">
        <f t="shared" si="85"/>
        <v>1.410986973710262</v>
      </c>
    </row>
    <row r="538" spans="1:69" s="9" customFormat="1" ht="24.5" customHeight="1" x14ac:dyDescent="0.35">
      <c r="A538" s="9">
        <v>128</v>
      </c>
      <c r="B538" s="9">
        <v>1</v>
      </c>
      <c r="C538" s="9" t="s">
        <v>1715</v>
      </c>
      <c r="D538" s="9" t="str">
        <f t="shared" si="80"/>
        <v>Nicholas et al  (2021)</v>
      </c>
      <c r="E538" s="9" t="s">
        <v>1716</v>
      </c>
      <c r="F538" s="9" t="s">
        <v>882</v>
      </c>
      <c r="G538" s="9">
        <v>2021</v>
      </c>
      <c r="H538" s="9" t="s">
        <v>1515</v>
      </c>
      <c r="I538" s="9" t="s">
        <v>1637</v>
      </c>
      <c r="J538" s="9" t="s">
        <v>1637</v>
      </c>
      <c r="K538" s="9" t="s">
        <v>1637</v>
      </c>
      <c r="AV538" s="9" t="s">
        <v>178</v>
      </c>
      <c r="AW538" s="9" t="s">
        <v>178</v>
      </c>
      <c r="AX538" s="9">
        <v>35</v>
      </c>
      <c r="AY538" s="9">
        <v>31.9</v>
      </c>
      <c r="AZ538" s="9">
        <v>38.4</v>
      </c>
      <c r="BA538" s="9" t="s">
        <v>158</v>
      </c>
      <c r="BB538" s="9" t="s">
        <v>82</v>
      </c>
      <c r="BC538" s="9" t="s">
        <v>178</v>
      </c>
      <c r="BD538" s="9">
        <v>35</v>
      </c>
      <c r="BE538" s="9">
        <v>31.9</v>
      </c>
      <c r="BF538" s="9">
        <v>38.4</v>
      </c>
      <c r="BG538" s="9" t="s">
        <v>158</v>
      </c>
      <c r="BH538" s="9" t="s">
        <v>82</v>
      </c>
      <c r="BI538" s="9">
        <v>35</v>
      </c>
      <c r="BJ538" s="9">
        <v>31.9</v>
      </c>
      <c r="BK538" s="9">
        <v>38.4</v>
      </c>
      <c r="BM538" s="38">
        <f t="shared" si="81"/>
        <v>3.1000000000000014</v>
      </c>
      <c r="BN538" s="9">
        <f t="shared" si="82"/>
        <v>3.3999999999999986</v>
      </c>
      <c r="BO538" s="9">
        <f t="shared" si="83"/>
        <v>3.5553480614894135</v>
      </c>
      <c r="BP538" s="9">
        <f t="shared" si="84"/>
        <v>3.4626060097907989</v>
      </c>
      <c r="BQ538" s="9">
        <f t="shared" si="85"/>
        <v>3.648057459593681</v>
      </c>
    </row>
    <row r="539" spans="1:69" s="9" customFormat="1" ht="24.5" customHeight="1" x14ac:dyDescent="0.35">
      <c r="A539" s="9">
        <v>128</v>
      </c>
      <c r="B539" s="9">
        <v>4</v>
      </c>
      <c r="C539" s="9" t="s">
        <v>1715</v>
      </c>
      <c r="D539" s="9" t="str">
        <f t="shared" si="80"/>
        <v>Nicholas et al  (2021)</v>
      </c>
      <c r="E539" s="9" t="s">
        <v>1716</v>
      </c>
      <c r="F539" s="9" t="s">
        <v>882</v>
      </c>
      <c r="G539" s="9">
        <v>2021</v>
      </c>
      <c r="H539" s="9" t="s">
        <v>1415</v>
      </c>
      <c r="I539" s="9" t="s">
        <v>1396</v>
      </c>
      <c r="J539" s="9" t="s">
        <v>1396</v>
      </c>
      <c r="K539" s="9" t="s">
        <v>1396</v>
      </c>
      <c r="AV539" s="9" t="s">
        <v>178</v>
      </c>
      <c r="AW539" s="9" t="s">
        <v>178</v>
      </c>
      <c r="AX539" s="9">
        <v>14.3</v>
      </c>
      <c r="AY539" s="9">
        <v>12.1</v>
      </c>
      <c r="AZ539" s="9">
        <v>17</v>
      </c>
      <c r="BA539" s="9" t="s">
        <v>158</v>
      </c>
      <c r="BB539" s="9" t="s">
        <v>82</v>
      </c>
      <c r="BC539" s="9" t="s">
        <v>178</v>
      </c>
      <c r="BD539" s="9">
        <v>14.3</v>
      </c>
      <c r="BE539" s="9">
        <v>12.1</v>
      </c>
      <c r="BF539" s="9">
        <v>17</v>
      </c>
      <c r="BG539" s="9" t="s">
        <v>158</v>
      </c>
      <c r="BH539" s="9" t="s">
        <v>82</v>
      </c>
      <c r="BI539" s="9">
        <v>14.3</v>
      </c>
      <c r="BJ539" s="9">
        <v>12.1</v>
      </c>
      <c r="BK539" s="9">
        <v>17</v>
      </c>
      <c r="BM539" s="38">
        <f t="shared" si="81"/>
        <v>2.2000000000000011</v>
      </c>
      <c r="BN539" s="9">
        <f t="shared" si="82"/>
        <v>2.6999999999999993</v>
      </c>
      <c r="BO539" s="9">
        <f t="shared" si="83"/>
        <v>2.6602595372658615</v>
      </c>
      <c r="BP539" s="9">
        <f t="shared" si="84"/>
        <v>2.4932054526026954</v>
      </c>
      <c r="BQ539" s="9">
        <f t="shared" si="85"/>
        <v>2.8332133440562162</v>
      </c>
    </row>
    <row r="540" spans="1:69" s="9" customFormat="1" ht="24.5" customHeight="1" x14ac:dyDescent="0.35">
      <c r="A540" s="9">
        <v>128</v>
      </c>
      <c r="B540" s="9">
        <v>5</v>
      </c>
      <c r="C540" s="9" t="s">
        <v>1715</v>
      </c>
      <c r="D540" s="9" t="str">
        <f t="shared" si="80"/>
        <v>Nicholas et al  (2021)</v>
      </c>
      <c r="E540" s="9" t="s">
        <v>1716</v>
      </c>
      <c r="F540" s="9" t="s">
        <v>882</v>
      </c>
      <c r="G540" s="9">
        <v>2021</v>
      </c>
      <c r="H540" s="9" t="s">
        <v>1444</v>
      </c>
      <c r="I540" s="9" t="s">
        <v>1429</v>
      </c>
      <c r="J540" s="9" t="s">
        <v>1429</v>
      </c>
      <c r="K540" s="9" t="s">
        <v>1429</v>
      </c>
      <c r="AV540" s="9" t="s">
        <v>178</v>
      </c>
      <c r="AW540" s="9" t="s">
        <v>178</v>
      </c>
      <c r="AX540" s="9">
        <v>7.7</v>
      </c>
      <c r="AY540" s="9">
        <v>6.4</v>
      </c>
      <c r="AZ540" s="9">
        <v>9.3000000000000007</v>
      </c>
      <c r="BA540" s="9" t="s">
        <v>158</v>
      </c>
      <c r="BB540" s="9" t="s">
        <v>82</v>
      </c>
      <c r="BC540" s="9" t="s">
        <v>178</v>
      </c>
      <c r="BD540" s="9">
        <v>7.7</v>
      </c>
      <c r="BE540" s="9">
        <v>6.4</v>
      </c>
      <c r="BF540" s="9">
        <v>9.3000000000000007</v>
      </c>
      <c r="BG540" s="9" t="s">
        <v>158</v>
      </c>
      <c r="BH540" s="9" t="s">
        <v>82</v>
      </c>
      <c r="BI540" s="9">
        <v>7.7</v>
      </c>
      <c r="BJ540" s="9">
        <v>6.4</v>
      </c>
      <c r="BK540" s="9">
        <v>9.3000000000000007</v>
      </c>
      <c r="BM540" s="38">
        <f t="shared" si="81"/>
        <v>1.2999999999999998</v>
      </c>
      <c r="BN540" s="9">
        <f t="shared" si="82"/>
        <v>1.6000000000000005</v>
      </c>
      <c r="BO540" s="9">
        <f t="shared" si="83"/>
        <v>2.0412203288596382</v>
      </c>
      <c r="BP540" s="9">
        <f t="shared" si="84"/>
        <v>1.8562979903656263</v>
      </c>
      <c r="BQ540" s="9">
        <f t="shared" si="85"/>
        <v>2.2300144001592104</v>
      </c>
    </row>
    <row r="541" spans="1:69" s="9" customFormat="1" ht="24.5" customHeight="1" x14ac:dyDescent="0.35">
      <c r="A541" s="9">
        <v>128</v>
      </c>
      <c r="B541" s="9">
        <v>3</v>
      </c>
      <c r="C541" s="9" t="s">
        <v>1715</v>
      </c>
      <c r="D541" s="9" t="str">
        <f t="shared" si="80"/>
        <v>Nicholas et al  (2021)</v>
      </c>
      <c r="E541" s="9" t="s">
        <v>1716</v>
      </c>
      <c r="F541" s="9" t="s">
        <v>882</v>
      </c>
      <c r="G541" s="9">
        <v>2021</v>
      </c>
      <c r="H541" s="9" t="s">
        <v>1723</v>
      </c>
      <c r="I541" s="9" t="s">
        <v>1458</v>
      </c>
      <c r="J541" s="9" t="s">
        <v>1458</v>
      </c>
      <c r="K541" s="9" t="s">
        <v>1458</v>
      </c>
      <c r="AV541" s="9" t="s">
        <v>178</v>
      </c>
      <c r="AW541" s="9" t="s">
        <v>178</v>
      </c>
      <c r="AX541" s="9">
        <v>15.3</v>
      </c>
      <c r="AY541" s="9">
        <v>13</v>
      </c>
      <c r="AZ541" s="9">
        <v>18</v>
      </c>
      <c r="BA541" s="9" t="s">
        <v>158</v>
      </c>
      <c r="BB541" s="9" t="s">
        <v>82</v>
      </c>
      <c r="BC541" s="9" t="s">
        <v>178</v>
      </c>
      <c r="BD541" s="9">
        <v>15.3</v>
      </c>
      <c r="BE541" s="9">
        <v>13</v>
      </c>
      <c r="BF541" s="9">
        <v>18</v>
      </c>
      <c r="BG541" s="9" t="s">
        <v>158</v>
      </c>
      <c r="BH541" s="9" t="s">
        <v>82</v>
      </c>
      <c r="BI541" s="9">
        <v>15.3</v>
      </c>
      <c r="BJ541" s="9">
        <v>13</v>
      </c>
      <c r="BK541" s="9">
        <v>18</v>
      </c>
      <c r="BM541" s="38">
        <f t="shared" si="81"/>
        <v>2.3000000000000007</v>
      </c>
      <c r="BN541" s="9">
        <f t="shared" si="82"/>
        <v>2.6999999999999993</v>
      </c>
      <c r="BO541" s="9">
        <f t="shared" si="83"/>
        <v>2.7278528283983898</v>
      </c>
      <c r="BP541" s="9">
        <f t="shared" si="84"/>
        <v>2.5649493574615367</v>
      </c>
      <c r="BQ541" s="9">
        <f t="shared" si="85"/>
        <v>2.8903717578961645</v>
      </c>
    </row>
    <row r="542" spans="1:69" x14ac:dyDescent="0.35">
      <c r="H542" s="7"/>
      <c r="I542" s="7"/>
      <c r="J542" s="7"/>
      <c r="K542" s="7"/>
    </row>
    <row r="543" spans="1:69" x14ac:dyDescent="0.35">
      <c r="H543" s="7"/>
      <c r="I543" s="7"/>
      <c r="J543" s="7"/>
      <c r="K543" s="7"/>
    </row>
    <row r="544" spans="1:69" x14ac:dyDescent="0.35">
      <c r="H544" s="7"/>
      <c r="I544" s="7"/>
      <c r="J544" s="7"/>
      <c r="K544" s="7"/>
    </row>
    <row r="545" spans="8:11" x14ac:dyDescent="0.35">
      <c r="H545" s="7"/>
      <c r="I545" s="7"/>
      <c r="J545" s="7"/>
      <c r="K545" s="7"/>
    </row>
    <row r="546" spans="8:11" x14ac:dyDescent="0.35">
      <c r="H546" s="7"/>
      <c r="I546" s="7"/>
      <c r="J546" s="7"/>
      <c r="K546" s="7"/>
    </row>
    <row r="547" spans="8:11" x14ac:dyDescent="0.35">
      <c r="H547" s="7"/>
      <c r="I547" s="7"/>
      <c r="J547" s="7"/>
      <c r="K547" s="7"/>
    </row>
    <row r="548" spans="8:11" x14ac:dyDescent="0.35">
      <c r="H548" s="7"/>
      <c r="I548" s="7"/>
      <c r="J548" s="7"/>
      <c r="K548" s="7"/>
    </row>
    <row r="549" spans="8:11" x14ac:dyDescent="0.35">
      <c r="H549" s="7"/>
      <c r="I549" s="7"/>
      <c r="J549" s="7"/>
      <c r="K549" s="7"/>
    </row>
    <row r="550" spans="8:11" x14ac:dyDescent="0.35">
      <c r="H550" s="7"/>
      <c r="I550" s="7"/>
      <c r="J550" s="7"/>
      <c r="K550" s="7"/>
    </row>
    <row r="551" spans="8:11" x14ac:dyDescent="0.35">
      <c r="H551" s="7"/>
      <c r="I551" s="7"/>
      <c r="J551" s="7"/>
      <c r="K551" s="7"/>
    </row>
    <row r="552" spans="8:11" x14ac:dyDescent="0.35">
      <c r="H552" s="7"/>
      <c r="I552" s="7"/>
      <c r="J552" s="7"/>
      <c r="K552" s="7"/>
    </row>
    <row r="553" spans="8:11" x14ac:dyDescent="0.35">
      <c r="H553" s="7"/>
      <c r="I553" s="7"/>
      <c r="J553" s="7"/>
      <c r="K553" s="7"/>
    </row>
    <row r="554" spans="8:11" x14ac:dyDescent="0.35">
      <c r="H554" s="7"/>
      <c r="I554" s="7"/>
      <c r="J554" s="7"/>
      <c r="K554" s="7"/>
    </row>
    <row r="555" spans="8:11" x14ac:dyDescent="0.35">
      <c r="H555" s="7"/>
      <c r="I555" s="7"/>
      <c r="J555" s="7"/>
      <c r="K555" s="7"/>
    </row>
    <row r="556" spans="8:11" x14ac:dyDescent="0.35">
      <c r="H556" s="7"/>
      <c r="I556" s="7"/>
      <c r="J556" s="7"/>
      <c r="K556" s="7"/>
    </row>
    <row r="557" spans="8:11" x14ac:dyDescent="0.35">
      <c r="H557" s="7"/>
      <c r="I557" s="7"/>
      <c r="J557" s="7"/>
      <c r="K557" s="7"/>
    </row>
    <row r="558" spans="8:11" x14ac:dyDescent="0.35">
      <c r="H558" s="7"/>
      <c r="I558" s="7"/>
      <c r="J558" s="7"/>
      <c r="K558" s="7"/>
    </row>
    <row r="559" spans="8:11" x14ac:dyDescent="0.35">
      <c r="H559" s="7"/>
      <c r="I559" s="7"/>
      <c r="J559" s="7"/>
      <c r="K559" s="7"/>
    </row>
    <row r="560" spans="8:11" x14ac:dyDescent="0.35">
      <c r="H560" s="7"/>
      <c r="I560" s="7"/>
      <c r="J560" s="7"/>
      <c r="K560" s="7"/>
    </row>
    <row r="561" spans="8:11" x14ac:dyDescent="0.35">
      <c r="H561" s="7"/>
      <c r="I561" s="7"/>
      <c r="J561" s="7"/>
      <c r="K561" s="7"/>
    </row>
    <row r="562" spans="8:11" x14ac:dyDescent="0.35">
      <c r="H562" s="7"/>
      <c r="I562" s="7"/>
      <c r="J562" s="7"/>
      <c r="K562" s="7"/>
    </row>
    <row r="563" spans="8:11" x14ac:dyDescent="0.35">
      <c r="H563" s="7"/>
      <c r="I563" s="7"/>
      <c r="J563" s="7"/>
      <c r="K563" s="7"/>
    </row>
    <row r="564" spans="8:11" x14ac:dyDescent="0.35">
      <c r="H564" s="7"/>
      <c r="I564" s="7"/>
      <c r="J564" s="7"/>
      <c r="K564" s="7"/>
    </row>
    <row r="565" spans="8:11" x14ac:dyDescent="0.35">
      <c r="H565" s="7"/>
      <c r="I565" s="7"/>
      <c r="J565" s="7"/>
      <c r="K565" s="7"/>
    </row>
    <row r="566" spans="8:11" x14ac:dyDescent="0.35">
      <c r="H566" s="7"/>
      <c r="I566" s="7"/>
      <c r="J566" s="7"/>
      <c r="K566" s="7"/>
    </row>
    <row r="567" spans="8:11" x14ac:dyDescent="0.35">
      <c r="H567" s="7"/>
      <c r="I567" s="7"/>
      <c r="J567" s="7"/>
      <c r="K567" s="7"/>
    </row>
    <row r="568" spans="8:11" x14ac:dyDescent="0.35">
      <c r="H568" s="7"/>
      <c r="I568" s="7"/>
      <c r="J568" s="7"/>
      <c r="K568" s="7"/>
    </row>
    <row r="569" spans="8:11" x14ac:dyDescent="0.35">
      <c r="H569" s="7"/>
      <c r="I569" s="7"/>
      <c r="J569" s="7"/>
      <c r="K569" s="7"/>
    </row>
    <row r="570" spans="8:11" x14ac:dyDescent="0.35">
      <c r="H570" s="7"/>
      <c r="I570" s="7"/>
      <c r="J570" s="7"/>
      <c r="K570" s="7"/>
    </row>
    <row r="571" spans="8:11" x14ac:dyDescent="0.35">
      <c r="H571" s="7"/>
      <c r="I571" s="7"/>
      <c r="J571" s="7"/>
      <c r="K571" s="7"/>
    </row>
    <row r="572" spans="8:11" x14ac:dyDescent="0.35">
      <c r="H572" s="7"/>
      <c r="I572" s="7"/>
      <c r="J572" s="7"/>
      <c r="K572" s="7"/>
    </row>
    <row r="573" spans="8:11" x14ac:dyDescent="0.35">
      <c r="H573" s="7"/>
      <c r="I573" s="7"/>
      <c r="J573" s="7"/>
      <c r="K573" s="7"/>
    </row>
    <row r="574" spans="8:11" x14ac:dyDescent="0.35">
      <c r="H574" s="7"/>
      <c r="I574" s="7"/>
      <c r="J574" s="7"/>
      <c r="K574" s="7"/>
    </row>
    <row r="575" spans="8:11" x14ac:dyDescent="0.35">
      <c r="H575" s="7"/>
      <c r="I575" s="7"/>
      <c r="J575" s="7"/>
      <c r="K575" s="7"/>
    </row>
    <row r="576" spans="8:11" x14ac:dyDescent="0.35">
      <c r="H576" s="7"/>
      <c r="I576" s="7"/>
      <c r="J576" s="7"/>
      <c r="K576" s="7"/>
    </row>
    <row r="577" spans="8:11" x14ac:dyDescent="0.35">
      <c r="H577" s="7"/>
      <c r="I577" s="7"/>
      <c r="J577" s="7"/>
      <c r="K577" s="7"/>
    </row>
    <row r="578" spans="8:11" x14ac:dyDescent="0.35">
      <c r="H578" s="7"/>
      <c r="I578" s="7"/>
      <c r="J578" s="7"/>
      <c r="K578" s="7"/>
    </row>
    <row r="579" spans="8:11" x14ac:dyDescent="0.35">
      <c r="H579" s="7"/>
      <c r="I579" s="7"/>
      <c r="J579" s="7"/>
      <c r="K579" s="7"/>
    </row>
    <row r="580" spans="8:11" x14ac:dyDescent="0.35">
      <c r="H580" s="7"/>
      <c r="I580" s="7"/>
      <c r="J580" s="7"/>
      <c r="K580" s="7"/>
    </row>
    <row r="581" spans="8:11" x14ac:dyDescent="0.35">
      <c r="H581" s="7"/>
      <c r="I581" s="7"/>
      <c r="J581" s="7"/>
      <c r="K581" s="7"/>
    </row>
    <row r="582" spans="8:11" x14ac:dyDescent="0.35">
      <c r="H582" s="7"/>
      <c r="I582" s="7"/>
      <c r="J582" s="7"/>
      <c r="K582" s="7"/>
    </row>
    <row r="583" spans="8:11" x14ac:dyDescent="0.35">
      <c r="H583" s="7"/>
      <c r="I583" s="7"/>
      <c r="J583" s="7"/>
      <c r="K583" s="7"/>
    </row>
    <row r="584" spans="8:11" x14ac:dyDescent="0.35">
      <c r="H584" s="7"/>
      <c r="I584" s="7"/>
      <c r="J584" s="7"/>
      <c r="K584" s="7"/>
    </row>
    <row r="585" spans="8:11" x14ac:dyDescent="0.35">
      <c r="H585" s="7"/>
      <c r="I585" s="7"/>
      <c r="J585" s="7"/>
      <c r="K585" s="7"/>
    </row>
    <row r="586" spans="8:11" x14ac:dyDescent="0.35">
      <c r="H586" s="7"/>
      <c r="I586" s="7"/>
      <c r="J586" s="7"/>
      <c r="K586" s="7"/>
    </row>
    <row r="587" spans="8:11" x14ac:dyDescent="0.35">
      <c r="H587" s="7"/>
      <c r="I587" s="7"/>
      <c r="J587" s="7"/>
      <c r="K587" s="7"/>
    </row>
    <row r="588" spans="8:11" x14ac:dyDescent="0.35">
      <c r="H588" s="7"/>
      <c r="I588" s="7"/>
      <c r="J588" s="7"/>
      <c r="K588" s="7"/>
    </row>
    <row r="589" spans="8:11" x14ac:dyDescent="0.35">
      <c r="H589" s="7"/>
      <c r="I589" s="7"/>
      <c r="J589" s="7"/>
      <c r="K589" s="7"/>
    </row>
    <row r="590" spans="8:11" x14ac:dyDescent="0.35">
      <c r="H590" s="7"/>
      <c r="I590" s="7"/>
      <c r="J590" s="7"/>
      <c r="K590" s="7"/>
    </row>
    <row r="591" spans="8:11" x14ac:dyDescent="0.35">
      <c r="H591" s="7"/>
      <c r="I591" s="7"/>
      <c r="J591" s="7"/>
      <c r="K591" s="7"/>
    </row>
    <row r="592" spans="8:11" x14ac:dyDescent="0.35">
      <c r="H592" s="7"/>
      <c r="I592" s="7"/>
      <c r="J592" s="7"/>
      <c r="K592" s="7"/>
    </row>
    <row r="593" spans="8:11" x14ac:dyDescent="0.35">
      <c r="H593" s="7"/>
      <c r="I593" s="7"/>
      <c r="J593" s="7"/>
      <c r="K593" s="7"/>
    </row>
    <row r="594" spans="8:11" x14ac:dyDescent="0.35">
      <c r="H594" s="7"/>
      <c r="I594" s="7"/>
      <c r="J594" s="7"/>
      <c r="K594" s="7"/>
    </row>
    <row r="595" spans="8:11" x14ac:dyDescent="0.35">
      <c r="H595" s="7"/>
      <c r="I595" s="7"/>
      <c r="J595" s="7"/>
      <c r="K595" s="7"/>
    </row>
    <row r="596" spans="8:11" x14ac:dyDescent="0.35">
      <c r="H596" s="7"/>
      <c r="I596" s="7"/>
      <c r="J596" s="7"/>
      <c r="K596" s="7"/>
    </row>
    <row r="597" spans="8:11" x14ac:dyDescent="0.35">
      <c r="H597" s="7"/>
      <c r="I597" s="7"/>
      <c r="J597" s="7"/>
      <c r="K597" s="7"/>
    </row>
    <row r="598" spans="8:11" x14ac:dyDescent="0.35">
      <c r="H598" s="7"/>
      <c r="I598" s="7"/>
      <c r="J598" s="7"/>
      <c r="K598" s="7"/>
    </row>
    <row r="599" spans="8:11" x14ac:dyDescent="0.35">
      <c r="H599" s="7"/>
      <c r="I599" s="7"/>
      <c r="J599" s="7"/>
      <c r="K599" s="7"/>
    </row>
    <row r="600" spans="8:11" x14ac:dyDescent="0.35">
      <c r="H600" s="7"/>
      <c r="I600" s="7"/>
      <c r="J600" s="7"/>
      <c r="K600" s="7"/>
    </row>
    <row r="601" spans="8:11" x14ac:dyDescent="0.35">
      <c r="H601" s="7"/>
      <c r="I601" s="7"/>
      <c r="J601" s="7"/>
      <c r="K601" s="7"/>
    </row>
    <row r="602" spans="8:11" x14ac:dyDescent="0.35">
      <c r="H602" s="7"/>
      <c r="I602" s="7"/>
      <c r="J602" s="7"/>
      <c r="K602" s="7"/>
    </row>
    <row r="603" spans="8:11" x14ac:dyDescent="0.35">
      <c r="H603" s="7"/>
      <c r="I603" s="7"/>
      <c r="J603" s="7"/>
      <c r="K603" s="7"/>
    </row>
    <row r="604" spans="8:11" x14ac:dyDescent="0.35">
      <c r="H604" s="7"/>
      <c r="I604" s="7"/>
      <c r="J604" s="7"/>
      <c r="K604" s="7"/>
    </row>
    <row r="605" spans="8:11" x14ac:dyDescent="0.35">
      <c r="H605" s="7"/>
      <c r="I605" s="7"/>
      <c r="J605" s="7"/>
      <c r="K605" s="7"/>
    </row>
    <row r="606" spans="8:11" x14ac:dyDescent="0.35">
      <c r="H606" s="7"/>
      <c r="I606" s="7"/>
      <c r="J606" s="7"/>
      <c r="K606" s="7"/>
    </row>
    <row r="607" spans="8:11" x14ac:dyDescent="0.35">
      <c r="H607" s="7"/>
      <c r="I607" s="7"/>
      <c r="J607" s="7"/>
      <c r="K607" s="7"/>
    </row>
    <row r="608" spans="8:11" x14ac:dyDescent="0.35">
      <c r="H608" s="7"/>
      <c r="I608" s="7"/>
      <c r="J608" s="7"/>
      <c r="K608" s="7"/>
    </row>
    <row r="609" spans="8:11" x14ac:dyDescent="0.35">
      <c r="H609" s="7"/>
      <c r="I609" s="7"/>
      <c r="J609" s="7"/>
      <c r="K609" s="7"/>
    </row>
    <row r="610" spans="8:11" x14ac:dyDescent="0.35">
      <c r="H610" s="7"/>
      <c r="I610" s="7"/>
      <c r="J610" s="7"/>
      <c r="K610" s="7"/>
    </row>
    <row r="611" spans="8:11" x14ac:dyDescent="0.35">
      <c r="H611" s="7"/>
      <c r="I611" s="7"/>
      <c r="J611" s="7"/>
      <c r="K611" s="7"/>
    </row>
    <row r="612" spans="8:11" x14ac:dyDescent="0.35">
      <c r="H612" s="7"/>
      <c r="I612" s="7"/>
      <c r="J612" s="7"/>
      <c r="K612" s="7"/>
    </row>
    <row r="613" spans="8:11" x14ac:dyDescent="0.35">
      <c r="H613" s="7"/>
      <c r="I613" s="7"/>
      <c r="J613" s="7"/>
      <c r="K613" s="7"/>
    </row>
    <row r="614" spans="8:11" x14ac:dyDescent="0.35">
      <c r="H614" s="7"/>
      <c r="I614" s="7"/>
      <c r="J614" s="7"/>
      <c r="K614" s="7"/>
    </row>
    <row r="615" spans="8:11" x14ac:dyDescent="0.35">
      <c r="H615" s="7"/>
      <c r="I615" s="7"/>
      <c r="J615" s="7"/>
      <c r="K615" s="7"/>
    </row>
    <row r="616" spans="8:11" x14ac:dyDescent="0.35">
      <c r="H616" s="7"/>
      <c r="I616" s="7"/>
      <c r="J616" s="7"/>
      <c r="K616" s="7"/>
    </row>
    <row r="617" spans="8:11" x14ac:dyDescent="0.35">
      <c r="H617" s="7"/>
      <c r="I617" s="7"/>
      <c r="J617" s="7"/>
      <c r="K617" s="7"/>
    </row>
    <row r="618" spans="8:11" x14ac:dyDescent="0.35">
      <c r="H618" s="7"/>
      <c r="I618" s="7"/>
      <c r="J618" s="7"/>
      <c r="K618" s="7"/>
    </row>
    <row r="619" spans="8:11" x14ac:dyDescent="0.35">
      <c r="H619" s="7"/>
      <c r="I619" s="7"/>
      <c r="J619" s="7"/>
      <c r="K619" s="7"/>
    </row>
    <row r="620" spans="8:11" x14ac:dyDescent="0.35">
      <c r="H620" s="7"/>
      <c r="I620" s="7"/>
      <c r="J620" s="7"/>
      <c r="K620" s="7"/>
    </row>
    <row r="621" spans="8:11" x14ac:dyDescent="0.35">
      <c r="H621" s="7"/>
      <c r="I621" s="7"/>
      <c r="J621" s="7"/>
      <c r="K621" s="7"/>
    </row>
    <row r="622" spans="8:11" x14ac:dyDescent="0.35">
      <c r="H622" s="7"/>
      <c r="I622" s="7"/>
      <c r="J622" s="7"/>
      <c r="K622" s="7"/>
    </row>
    <row r="623" spans="8:11" x14ac:dyDescent="0.35">
      <c r="H623" s="7"/>
      <c r="I623" s="7"/>
      <c r="J623" s="7"/>
      <c r="K623" s="7"/>
    </row>
    <row r="624" spans="8:11" x14ac:dyDescent="0.35">
      <c r="H624" s="7"/>
      <c r="I624" s="7"/>
      <c r="J624" s="7"/>
      <c r="K624" s="7"/>
    </row>
    <row r="625" spans="8:11" x14ac:dyDescent="0.35">
      <c r="H625" s="7"/>
      <c r="I625" s="7"/>
      <c r="J625" s="7"/>
      <c r="K625" s="7"/>
    </row>
    <row r="626" spans="8:11" x14ac:dyDescent="0.35">
      <c r="H626" s="7"/>
      <c r="I626" s="7"/>
      <c r="J626" s="7"/>
      <c r="K626" s="7"/>
    </row>
    <row r="627" spans="8:11" x14ac:dyDescent="0.35">
      <c r="H627" s="7"/>
      <c r="I627" s="7"/>
      <c r="J627" s="7"/>
      <c r="K627" s="7"/>
    </row>
    <row r="628" spans="8:11" x14ac:dyDescent="0.35">
      <c r="H628" s="7"/>
      <c r="I628" s="7"/>
      <c r="J628" s="7"/>
      <c r="K628" s="7"/>
    </row>
    <row r="629" spans="8:11" x14ac:dyDescent="0.35">
      <c r="H629" s="7"/>
      <c r="I629" s="7"/>
      <c r="J629" s="7"/>
      <c r="K629" s="7"/>
    </row>
    <row r="630" spans="8:11" x14ac:dyDescent="0.35">
      <c r="H630" s="7"/>
      <c r="I630" s="7"/>
      <c r="J630" s="7"/>
      <c r="K630" s="7"/>
    </row>
    <row r="631" spans="8:11" x14ac:dyDescent="0.35">
      <c r="H631" s="7"/>
      <c r="I631" s="7"/>
      <c r="J631" s="7"/>
      <c r="K631" s="7"/>
    </row>
    <row r="632" spans="8:11" x14ac:dyDescent="0.35">
      <c r="H632" s="7"/>
      <c r="I632" s="7"/>
      <c r="J632" s="7"/>
      <c r="K632" s="7"/>
    </row>
    <row r="633" spans="8:11" x14ac:dyDescent="0.35">
      <c r="H633" s="7"/>
      <c r="I633" s="7"/>
      <c r="J633" s="7"/>
      <c r="K633" s="7"/>
    </row>
    <row r="634" spans="8:11" x14ac:dyDescent="0.35">
      <c r="H634" s="7"/>
      <c r="I634" s="7"/>
      <c r="J634" s="7"/>
      <c r="K634" s="7"/>
    </row>
    <row r="635" spans="8:11" x14ac:dyDescent="0.35">
      <c r="H635" s="7"/>
      <c r="I635" s="7"/>
      <c r="J635" s="7"/>
      <c r="K635" s="7"/>
    </row>
    <row r="636" spans="8:11" x14ac:dyDescent="0.35">
      <c r="H636" s="7"/>
      <c r="I636" s="7"/>
      <c r="J636" s="7"/>
      <c r="K636" s="7"/>
    </row>
    <row r="637" spans="8:11" x14ac:dyDescent="0.35">
      <c r="H637" s="7"/>
      <c r="I637" s="7"/>
      <c r="J637" s="7"/>
      <c r="K637" s="7"/>
    </row>
    <row r="638" spans="8:11" x14ac:dyDescent="0.35">
      <c r="H638" s="7"/>
      <c r="I638" s="7"/>
      <c r="J638" s="7"/>
      <c r="K638" s="7"/>
    </row>
    <row r="639" spans="8:11" x14ac:dyDescent="0.35">
      <c r="H639" s="7"/>
      <c r="I639" s="7"/>
      <c r="J639" s="7"/>
      <c r="K639" s="7"/>
    </row>
    <row r="640" spans="8:11" x14ac:dyDescent="0.35">
      <c r="H640" s="7"/>
      <c r="I640" s="7"/>
      <c r="J640" s="7"/>
      <c r="K640" s="7"/>
    </row>
    <row r="641" spans="8:11" x14ac:dyDescent="0.35">
      <c r="H641" s="7"/>
      <c r="I641" s="7"/>
      <c r="J641" s="7"/>
      <c r="K641" s="7"/>
    </row>
    <row r="642" spans="8:11" x14ac:dyDescent="0.35">
      <c r="H642" s="7"/>
      <c r="I642" s="7"/>
      <c r="J642" s="7"/>
      <c r="K642" s="7"/>
    </row>
    <row r="643" spans="8:11" x14ac:dyDescent="0.35">
      <c r="H643" s="7"/>
      <c r="I643" s="7"/>
      <c r="J643" s="7"/>
      <c r="K643" s="7"/>
    </row>
    <row r="644" spans="8:11" x14ac:dyDescent="0.35">
      <c r="H644" s="7"/>
      <c r="I644" s="7"/>
      <c r="J644" s="7"/>
      <c r="K644" s="7"/>
    </row>
    <row r="645" spans="8:11" x14ac:dyDescent="0.35">
      <c r="H645" s="7"/>
      <c r="I645" s="7"/>
      <c r="J645" s="7"/>
      <c r="K645" s="7"/>
    </row>
    <row r="646" spans="8:11" x14ac:dyDescent="0.35">
      <c r="H646" s="7"/>
      <c r="I646" s="7"/>
      <c r="J646" s="7"/>
      <c r="K646" s="7"/>
    </row>
    <row r="647" spans="8:11" x14ac:dyDescent="0.35">
      <c r="H647" s="7"/>
      <c r="I647" s="7"/>
      <c r="J647" s="7"/>
      <c r="K647" s="7"/>
    </row>
    <row r="648" spans="8:11" x14ac:dyDescent="0.35">
      <c r="H648" s="7"/>
      <c r="I648" s="7"/>
      <c r="J648" s="7"/>
      <c r="K648" s="7"/>
    </row>
    <row r="649" spans="8:11" x14ac:dyDescent="0.35">
      <c r="H649" s="7"/>
      <c r="I649" s="7"/>
      <c r="J649" s="7"/>
      <c r="K649" s="7"/>
    </row>
    <row r="650" spans="8:11" x14ac:dyDescent="0.35">
      <c r="H650" s="7"/>
      <c r="I650" s="7"/>
      <c r="J650" s="7"/>
      <c r="K650" s="7"/>
    </row>
    <row r="651" spans="8:11" x14ac:dyDescent="0.35">
      <c r="H651" s="7"/>
      <c r="I651" s="7"/>
      <c r="J651" s="7"/>
      <c r="K651" s="7"/>
    </row>
    <row r="652" spans="8:11" x14ac:dyDescent="0.35">
      <c r="H652" s="7"/>
      <c r="I652" s="7"/>
      <c r="J652" s="7"/>
      <c r="K652" s="7"/>
    </row>
    <row r="653" spans="8:11" x14ac:dyDescent="0.35">
      <c r="H653" s="7"/>
      <c r="I653" s="7"/>
      <c r="J653" s="7"/>
      <c r="K653" s="7"/>
    </row>
    <row r="654" spans="8:11" x14ac:dyDescent="0.35">
      <c r="H654" s="7"/>
      <c r="I654" s="7"/>
      <c r="J654" s="7"/>
      <c r="K654" s="7"/>
    </row>
    <row r="655" spans="8:11" x14ac:dyDescent="0.35">
      <c r="H655" s="7"/>
      <c r="I655" s="7"/>
      <c r="J655" s="7"/>
      <c r="K655" s="7"/>
    </row>
    <row r="656" spans="8:11" x14ac:dyDescent="0.35">
      <c r="H656" s="7"/>
      <c r="I656" s="7"/>
      <c r="J656" s="7"/>
      <c r="K656" s="7"/>
    </row>
    <row r="657" spans="8:11" x14ac:dyDescent="0.35">
      <c r="H657" s="7"/>
      <c r="I657" s="7"/>
      <c r="J657" s="7"/>
      <c r="K657" s="7"/>
    </row>
    <row r="658" spans="8:11" x14ac:dyDescent="0.35">
      <c r="H658" s="7"/>
      <c r="I658" s="7"/>
      <c r="J658" s="7"/>
      <c r="K658" s="7"/>
    </row>
    <row r="659" spans="8:11" x14ac:dyDescent="0.35">
      <c r="H659" s="7"/>
      <c r="I659" s="7"/>
      <c r="J659" s="7"/>
      <c r="K659" s="7"/>
    </row>
    <row r="660" spans="8:11" x14ac:dyDescent="0.35">
      <c r="H660" s="7"/>
      <c r="I660" s="7"/>
      <c r="J660" s="7"/>
      <c r="K660" s="7"/>
    </row>
    <row r="661" spans="8:11" x14ac:dyDescent="0.35">
      <c r="H661" s="7"/>
      <c r="I661" s="7"/>
      <c r="J661" s="7"/>
      <c r="K661" s="7"/>
    </row>
    <row r="662" spans="8:11" x14ac:dyDescent="0.35">
      <c r="H662" s="7"/>
      <c r="I662" s="7"/>
      <c r="J662" s="7"/>
      <c r="K662" s="7"/>
    </row>
    <row r="663" spans="8:11" x14ac:dyDescent="0.35">
      <c r="H663" s="7"/>
      <c r="I663" s="7"/>
      <c r="J663" s="7"/>
      <c r="K663" s="7"/>
    </row>
    <row r="664" spans="8:11" x14ac:dyDescent="0.35">
      <c r="H664" s="7"/>
      <c r="I664" s="7"/>
      <c r="J664" s="7"/>
      <c r="K664" s="7"/>
    </row>
    <row r="665" spans="8:11" x14ac:dyDescent="0.35">
      <c r="H665" s="7"/>
      <c r="I665" s="7"/>
      <c r="J665" s="7"/>
      <c r="K665" s="7"/>
    </row>
    <row r="666" spans="8:11" x14ac:dyDescent="0.35">
      <c r="H666" s="7"/>
      <c r="I666" s="7"/>
      <c r="J666" s="7"/>
      <c r="K666" s="7"/>
    </row>
    <row r="667" spans="8:11" x14ac:dyDescent="0.35">
      <c r="H667" s="7"/>
      <c r="I667" s="7"/>
      <c r="J667" s="7"/>
      <c r="K667" s="7"/>
    </row>
    <row r="668" spans="8:11" x14ac:dyDescent="0.35">
      <c r="H668" s="7"/>
      <c r="I668" s="7"/>
      <c r="J668" s="7"/>
      <c r="K668" s="7"/>
    </row>
    <row r="669" spans="8:11" x14ac:dyDescent="0.35">
      <c r="H669" s="7"/>
      <c r="I669" s="7"/>
      <c r="J669" s="7"/>
      <c r="K669" s="7"/>
    </row>
    <row r="670" spans="8:11" x14ac:dyDescent="0.35">
      <c r="H670" s="7"/>
      <c r="I670" s="7"/>
      <c r="J670" s="7"/>
      <c r="K670" s="7"/>
    </row>
    <row r="671" spans="8:11" x14ac:dyDescent="0.35">
      <c r="H671" s="7"/>
      <c r="I671" s="7"/>
      <c r="J671" s="7"/>
      <c r="K671" s="7"/>
    </row>
    <row r="672" spans="8:11" x14ac:dyDescent="0.35">
      <c r="H672" s="7"/>
      <c r="I672" s="7"/>
      <c r="J672" s="7"/>
      <c r="K672" s="7"/>
    </row>
    <row r="673" spans="8:11" x14ac:dyDescent="0.35">
      <c r="H673" s="7"/>
      <c r="I673" s="7"/>
      <c r="J673" s="7"/>
      <c r="K673" s="7"/>
    </row>
    <row r="674" spans="8:11" x14ac:dyDescent="0.35">
      <c r="H674" s="7"/>
      <c r="I674" s="7"/>
      <c r="J674" s="7"/>
      <c r="K674" s="7"/>
    </row>
    <row r="675" spans="8:11" x14ac:dyDescent="0.35">
      <c r="H675" s="7"/>
      <c r="I675" s="7"/>
      <c r="J675" s="7"/>
      <c r="K675" s="7"/>
    </row>
    <row r="676" spans="8:11" x14ac:dyDescent="0.35">
      <c r="H676" s="7"/>
      <c r="I676" s="7"/>
      <c r="J676" s="7"/>
      <c r="K676" s="7"/>
    </row>
    <row r="677" spans="8:11" x14ac:dyDescent="0.35">
      <c r="H677" s="7"/>
      <c r="I677" s="7"/>
      <c r="J677" s="7"/>
      <c r="K677" s="7"/>
    </row>
    <row r="678" spans="8:11" x14ac:dyDescent="0.35">
      <c r="H678" s="7"/>
      <c r="I678" s="7"/>
      <c r="J678" s="7"/>
      <c r="K678" s="7"/>
    </row>
    <row r="679" spans="8:11" x14ac:dyDescent="0.35">
      <c r="H679" s="7"/>
      <c r="I679" s="7"/>
      <c r="J679" s="7"/>
      <c r="K679" s="7"/>
    </row>
    <row r="680" spans="8:11" x14ac:dyDescent="0.35">
      <c r="H680" s="7"/>
      <c r="I680" s="7"/>
      <c r="J680" s="7"/>
      <c r="K680" s="7"/>
    </row>
    <row r="681" spans="8:11" x14ac:dyDescent="0.35">
      <c r="H681" s="7"/>
      <c r="I681" s="7"/>
      <c r="J681" s="7"/>
      <c r="K681" s="7"/>
    </row>
    <row r="682" spans="8:11" x14ac:dyDescent="0.35">
      <c r="H682" s="7"/>
      <c r="I682" s="7"/>
      <c r="J682" s="7"/>
      <c r="K682" s="7"/>
    </row>
    <row r="683" spans="8:11" x14ac:dyDescent="0.35">
      <c r="H683" s="7"/>
      <c r="I683" s="7"/>
      <c r="J683" s="7"/>
      <c r="K683" s="7"/>
    </row>
    <row r="684" spans="8:11" x14ac:dyDescent="0.35">
      <c r="H684" s="7"/>
      <c r="I684" s="7"/>
      <c r="J684" s="7"/>
      <c r="K684" s="7"/>
    </row>
    <row r="685" spans="8:11" x14ac:dyDescent="0.35">
      <c r="H685" s="7"/>
      <c r="I685" s="7"/>
      <c r="J685" s="7"/>
      <c r="K685" s="7"/>
    </row>
    <row r="686" spans="8:11" x14ac:dyDescent="0.35">
      <c r="H686" s="7"/>
      <c r="I686" s="7"/>
      <c r="J686" s="7"/>
      <c r="K686" s="7"/>
    </row>
    <row r="687" spans="8:11" x14ac:dyDescent="0.35">
      <c r="H687" s="7"/>
      <c r="I687" s="7"/>
      <c r="J687" s="7"/>
      <c r="K687" s="7"/>
    </row>
    <row r="688" spans="8:11" x14ac:dyDescent="0.35">
      <c r="H688" s="7"/>
      <c r="I688" s="7"/>
      <c r="J688" s="7"/>
      <c r="K688" s="7"/>
    </row>
    <row r="689" spans="8:11" x14ac:dyDescent="0.35">
      <c r="H689" s="7"/>
      <c r="I689" s="7"/>
      <c r="J689" s="7"/>
      <c r="K689" s="7"/>
    </row>
    <row r="690" spans="8:11" x14ac:dyDescent="0.35">
      <c r="H690" s="7"/>
      <c r="I690" s="7"/>
      <c r="J690" s="7"/>
      <c r="K690" s="7"/>
    </row>
    <row r="691" spans="8:11" x14ac:dyDescent="0.35">
      <c r="H691" s="7"/>
      <c r="I691" s="7"/>
      <c r="J691" s="7"/>
      <c r="K691" s="7"/>
    </row>
    <row r="692" spans="8:11" x14ac:dyDescent="0.35">
      <c r="H692" s="7"/>
      <c r="I692" s="7"/>
      <c r="J692" s="7"/>
      <c r="K692" s="7"/>
    </row>
    <row r="693" spans="8:11" x14ac:dyDescent="0.35">
      <c r="H693" s="7"/>
      <c r="I693" s="7"/>
      <c r="J693" s="7"/>
      <c r="K693" s="7"/>
    </row>
    <row r="694" spans="8:11" x14ac:dyDescent="0.35">
      <c r="H694" s="7"/>
      <c r="I694" s="7"/>
      <c r="J694" s="7"/>
      <c r="K694" s="7"/>
    </row>
    <row r="695" spans="8:11" x14ac:dyDescent="0.35">
      <c r="H695" s="7"/>
      <c r="I695" s="7"/>
      <c r="J695" s="7"/>
      <c r="K695" s="7"/>
    </row>
    <row r="696" spans="8:11" x14ac:dyDescent="0.35">
      <c r="H696" s="7"/>
      <c r="I696" s="7"/>
      <c r="J696" s="7"/>
      <c r="K696" s="7"/>
    </row>
    <row r="697" spans="8:11" x14ac:dyDescent="0.35">
      <c r="H697" s="7"/>
      <c r="I697" s="7"/>
      <c r="J697" s="7"/>
      <c r="K697" s="7"/>
    </row>
    <row r="698" spans="8:11" x14ac:dyDescent="0.35">
      <c r="H698" s="7"/>
      <c r="I698" s="7"/>
      <c r="J698" s="7"/>
      <c r="K698" s="7"/>
    </row>
    <row r="699" spans="8:11" x14ac:dyDescent="0.35">
      <c r="H699" s="7"/>
      <c r="I699" s="7"/>
      <c r="J699" s="7"/>
      <c r="K699" s="7"/>
    </row>
    <row r="700" spans="8:11" x14ac:dyDescent="0.35">
      <c r="H700" s="7"/>
      <c r="I700" s="7"/>
      <c r="J700" s="7"/>
      <c r="K700" s="7"/>
    </row>
    <row r="701" spans="8:11" x14ac:dyDescent="0.35">
      <c r="H701" s="7"/>
      <c r="I701" s="7"/>
      <c r="J701" s="7"/>
      <c r="K701" s="7"/>
    </row>
    <row r="702" spans="8:11" x14ac:dyDescent="0.35">
      <c r="H702" s="7"/>
      <c r="I702" s="7"/>
      <c r="J702" s="7"/>
      <c r="K702" s="7"/>
    </row>
    <row r="703" spans="8:11" x14ac:dyDescent="0.35">
      <c r="H703" s="7"/>
      <c r="I703" s="7"/>
      <c r="J703" s="7"/>
      <c r="K703" s="7"/>
    </row>
    <row r="704" spans="8:11" x14ac:dyDescent="0.35">
      <c r="H704" s="7"/>
      <c r="I704" s="7"/>
      <c r="J704" s="7"/>
      <c r="K704" s="7"/>
    </row>
    <row r="705" spans="8:11" x14ac:dyDescent="0.35">
      <c r="H705" s="7"/>
      <c r="I705" s="7"/>
      <c r="J705" s="7"/>
      <c r="K705" s="7"/>
    </row>
    <row r="706" spans="8:11" x14ac:dyDescent="0.35">
      <c r="H706" s="7"/>
      <c r="I706" s="7"/>
      <c r="J706" s="7"/>
      <c r="K706" s="7"/>
    </row>
    <row r="707" spans="8:11" x14ac:dyDescent="0.35">
      <c r="H707" s="7"/>
      <c r="I707" s="7"/>
      <c r="J707" s="7"/>
      <c r="K707" s="7"/>
    </row>
    <row r="708" spans="8:11" x14ac:dyDescent="0.35">
      <c r="H708" s="7"/>
      <c r="I708" s="7"/>
      <c r="J708" s="7"/>
      <c r="K708" s="7"/>
    </row>
    <row r="709" spans="8:11" x14ac:dyDescent="0.35">
      <c r="H709" s="7"/>
      <c r="I709" s="7"/>
      <c r="J709" s="7"/>
      <c r="K709" s="7"/>
    </row>
    <row r="710" spans="8:11" x14ac:dyDescent="0.35">
      <c r="H710" s="7"/>
      <c r="I710" s="7"/>
      <c r="J710" s="7"/>
      <c r="K710" s="7"/>
    </row>
    <row r="711" spans="8:11" x14ac:dyDescent="0.35">
      <c r="H711" s="7"/>
      <c r="I711" s="7"/>
      <c r="J711" s="7"/>
      <c r="K711" s="7"/>
    </row>
    <row r="712" spans="8:11" x14ac:dyDescent="0.35">
      <c r="H712" s="7"/>
      <c r="I712" s="7"/>
      <c r="J712" s="7"/>
      <c r="K712" s="7"/>
    </row>
    <row r="713" spans="8:11" x14ac:dyDescent="0.35">
      <c r="H713" s="7"/>
      <c r="I713" s="7"/>
      <c r="J713" s="7"/>
      <c r="K713" s="7"/>
    </row>
    <row r="714" spans="8:11" x14ac:dyDescent="0.35">
      <c r="H714" s="7"/>
      <c r="I714" s="7"/>
      <c r="J714" s="7"/>
      <c r="K714" s="7"/>
    </row>
    <row r="715" spans="8:11" x14ac:dyDescent="0.35">
      <c r="H715" s="7"/>
      <c r="I715" s="7"/>
      <c r="J715" s="7"/>
      <c r="K715" s="7"/>
    </row>
    <row r="716" spans="8:11" x14ac:dyDescent="0.35">
      <c r="H716" s="7"/>
      <c r="I716" s="7"/>
      <c r="J716" s="7"/>
      <c r="K716" s="7"/>
    </row>
    <row r="717" spans="8:11" x14ac:dyDescent="0.35">
      <c r="H717" s="7"/>
      <c r="I717" s="7"/>
      <c r="J717" s="7"/>
      <c r="K717" s="7"/>
    </row>
    <row r="718" spans="8:11" x14ac:dyDescent="0.35">
      <c r="H718" s="7"/>
      <c r="I718" s="7"/>
      <c r="J718" s="7"/>
      <c r="K718" s="7"/>
    </row>
    <row r="719" spans="8:11" x14ac:dyDescent="0.35">
      <c r="H719" s="7"/>
      <c r="I719" s="7"/>
      <c r="J719" s="7"/>
      <c r="K719" s="7"/>
    </row>
    <row r="720" spans="8:11" x14ac:dyDescent="0.35">
      <c r="H720" s="7"/>
      <c r="I720" s="7"/>
      <c r="J720" s="7"/>
      <c r="K720" s="7"/>
    </row>
    <row r="721" spans="8:11" x14ac:dyDescent="0.35">
      <c r="H721" s="7"/>
      <c r="I721" s="7"/>
      <c r="J721" s="7"/>
      <c r="K721" s="7"/>
    </row>
    <row r="722" spans="8:11" x14ac:dyDescent="0.35">
      <c r="H722" s="7"/>
      <c r="I722" s="7"/>
      <c r="J722" s="7"/>
      <c r="K722" s="7"/>
    </row>
    <row r="723" spans="8:11" x14ac:dyDescent="0.35">
      <c r="H723" s="7"/>
      <c r="I723" s="7"/>
      <c r="J723" s="7"/>
      <c r="K723" s="7"/>
    </row>
    <row r="724" spans="8:11" x14ac:dyDescent="0.35">
      <c r="H724" s="7"/>
      <c r="I724" s="7"/>
      <c r="J724" s="7"/>
      <c r="K724" s="7"/>
    </row>
    <row r="725" spans="8:11" x14ac:dyDescent="0.35">
      <c r="H725" s="7"/>
      <c r="I725" s="7"/>
      <c r="J725" s="7"/>
      <c r="K725" s="7"/>
    </row>
    <row r="726" spans="8:11" x14ac:dyDescent="0.35">
      <c r="H726" s="7"/>
      <c r="I726" s="7"/>
      <c r="J726" s="7"/>
      <c r="K726" s="7"/>
    </row>
    <row r="727" spans="8:11" x14ac:dyDescent="0.35">
      <c r="H727" s="7"/>
      <c r="I727" s="7"/>
      <c r="J727" s="7"/>
      <c r="K727" s="7"/>
    </row>
    <row r="728" spans="8:11" x14ac:dyDescent="0.35">
      <c r="H728" s="7"/>
      <c r="I728" s="7"/>
      <c r="J728" s="7"/>
      <c r="K728" s="7"/>
    </row>
    <row r="729" spans="8:11" x14ac:dyDescent="0.35">
      <c r="H729" s="7"/>
      <c r="I729" s="7"/>
      <c r="J729" s="7"/>
      <c r="K729" s="7"/>
    </row>
    <row r="730" spans="8:11" x14ac:dyDescent="0.35">
      <c r="H730" s="7"/>
      <c r="I730" s="7"/>
      <c r="J730" s="7"/>
      <c r="K730" s="7"/>
    </row>
    <row r="731" spans="8:11" x14ac:dyDescent="0.35">
      <c r="H731" s="7"/>
      <c r="I731" s="7"/>
      <c r="J731" s="7"/>
      <c r="K731" s="7"/>
    </row>
    <row r="732" spans="8:11" x14ac:dyDescent="0.35">
      <c r="H732" s="7"/>
      <c r="I732" s="7"/>
      <c r="J732" s="7"/>
      <c r="K732" s="7"/>
    </row>
    <row r="733" spans="8:11" x14ac:dyDescent="0.35">
      <c r="H733" s="7"/>
      <c r="I733" s="7"/>
      <c r="J733" s="7"/>
      <c r="K733" s="7"/>
    </row>
    <row r="734" spans="8:11" x14ac:dyDescent="0.35">
      <c r="H734" s="7"/>
      <c r="I734" s="7"/>
      <c r="J734" s="7"/>
      <c r="K734" s="7"/>
    </row>
    <row r="735" spans="8:11" x14ac:dyDescent="0.35">
      <c r="H735" s="7"/>
      <c r="I735" s="7"/>
      <c r="J735" s="7"/>
      <c r="K735" s="7"/>
    </row>
    <row r="736" spans="8:11" x14ac:dyDescent="0.35">
      <c r="H736" s="7"/>
      <c r="I736" s="7"/>
      <c r="J736" s="7"/>
      <c r="K736" s="7"/>
    </row>
    <row r="737" spans="8:11" x14ac:dyDescent="0.35">
      <c r="H737" s="7"/>
      <c r="I737" s="7"/>
      <c r="J737" s="7"/>
      <c r="K737" s="7"/>
    </row>
    <row r="738" spans="8:11" x14ac:dyDescent="0.35">
      <c r="H738" s="7"/>
      <c r="I738" s="7"/>
      <c r="J738" s="7"/>
      <c r="K738" s="7"/>
    </row>
    <row r="739" spans="8:11" x14ac:dyDescent="0.35">
      <c r="H739" s="7"/>
      <c r="I739" s="7"/>
      <c r="J739" s="7"/>
      <c r="K739" s="7"/>
    </row>
    <row r="740" spans="8:11" x14ac:dyDescent="0.35">
      <c r="H740" s="7"/>
      <c r="I740" s="7"/>
      <c r="J740" s="7"/>
      <c r="K740" s="7"/>
    </row>
    <row r="741" spans="8:11" x14ac:dyDescent="0.35">
      <c r="H741" s="7"/>
      <c r="I741" s="7"/>
      <c r="J741" s="7"/>
      <c r="K741" s="7"/>
    </row>
    <row r="742" spans="8:11" x14ac:dyDescent="0.35">
      <c r="H742" s="7"/>
      <c r="I742" s="7"/>
      <c r="J742" s="7"/>
      <c r="K742" s="7"/>
    </row>
    <row r="743" spans="8:11" x14ac:dyDescent="0.35">
      <c r="H743" s="7"/>
      <c r="I743" s="7"/>
      <c r="J743" s="7"/>
      <c r="K743" s="7"/>
    </row>
    <row r="744" spans="8:11" x14ac:dyDescent="0.35">
      <c r="H744" s="7"/>
      <c r="I744" s="7"/>
      <c r="J744" s="7"/>
      <c r="K744" s="7"/>
    </row>
  </sheetData>
  <sortState xmlns:xlrd2="http://schemas.microsoft.com/office/spreadsheetml/2017/richdata2" ref="A2:BQ531">
    <sortCondition ref="K12:K531"/>
  </sortState>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2668D1EBC2D464982F9D84B2F0FEDE2" ma:contentTypeVersion="10" ma:contentTypeDescription="Create a new document." ma:contentTypeScope="" ma:versionID="94c40909925ca4c04fedf55d328c3e4a">
  <xsd:schema xmlns:xsd="http://www.w3.org/2001/XMLSchema" xmlns:xs="http://www.w3.org/2001/XMLSchema" xmlns:p="http://schemas.microsoft.com/office/2006/metadata/properties" xmlns:ns2="19a8e269-2a44-4bde-ab16-d2d47e73f896" xmlns:ns3="3ff89d40-37b1-400e-8bfb-9c5c0fc16724" targetNamespace="http://schemas.microsoft.com/office/2006/metadata/properties" ma:root="true" ma:fieldsID="625806d0dd6ecb0553625aeb7674aa42" ns2:_="" ns3:_="">
    <xsd:import namespace="19a8e269-2a44-4bde-ab16-d2d47e73f896"/>
    <xsd:import namespace="3ff89d40-37b1-400e-8bfb-9c5c0fc1672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a8e269-2a44-4bde-ab16-d2d47e73f8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ff89d40-37b1-400e-8bfb-9c5c0fc1672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3ff89d40-37b1-400e-8bfb-9c5c0fc16724">
      <UserInfo>
        <DisplayName>Abigail Palmer</DisplayName>
        <AccountId>27</AccountId>
        <AccountType/>
      </UserInfo>
    </SharedWithUsers>
  </documentManagement>
</p:properties>
</file>

<file path=customXml/itemProps1.xml><?xml version="1.0" encoding="utf-8"?>
<ds:datastoreItem xmlns:ds="http://schemas.openxmlformats.org/officeDocument/2006/customXml" ds:itemID="{3225C1B1-087B-4A1C-AB3D-7B2E2E13F939}">
  <ds:schemaRefs>
    <ds:schemaRef ds:uri="http://schemas.microsoft.com/sharepoint/v3/contenttype/forms"/>
  </ds:schemaRefs>
</ds:datastoreItem>
</file>

<file path=customXml/itemProps2.xml><?xml version="1.0" encoding="utf-8"?>
<ds:datastoreItem xmlns:ds="http://schemas.openxmlformats.org/officeDocument/2006/customXml" ds:itemID="{90334032-A78A-46D1-9BEF-00F47CE496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a8e269-2a44-4bde-ab16-d2d47e73f896"/>
    <ds:schemaRef ds:uri="3ff89d40-37b1-400e-8bfb-9c5c0fc167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509593-FFAE-49D1-91CB-F9451CA3CBA5}">
  <ds:schemaRefs>
    <ds:schemaRef ds:uri="http://schemas.microsoft.com/office/2006/metadata/properties"/>
    <ds:schemaRef ds:uri="http://schemas.microsoft.com/office/infopath/2007/PartnerControls"/>
    <ds:schemaRef ds:uri="3ff89d40-37b1-400e-8bfb-9c5c0fc16724"/>
  </ds:schemaRefs>
</ds:datastoreItem>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cause for Stata</vt:lpstr>
      <vt:lpstr>cause specific</vt:lpstr>
      <vt:lpstr>cause_specific2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Mandy Lau</dc:creator>
  <cp:keywords/>
  <dc:description/>
  <cp:lastModifiedBy>Rebecca Cannings-John</cp:lastModifiedBy>
  <cp:revision/>
  <dcterms:created xsi:type="dcterms:W3CDTF">2024-06-12T09:40:38Z</dcterms:created>
  <dcterms:modified xsi:type="dcterms:W3CDTF">2025-02-25T14:26:39Z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0x01010012668D1EBC2D464982F9D84B2F0FEDE2</vt:lpwstr>
  </property>
</Properties>
</file>