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jessi\Desktop\"/>
    </mc:Choice>
  </mc:AlternateContent>
  <xr:revisionPtr revIDLastSave="0" documentId="13_ncr:1_{7111B8D0-E5BC-4F21-957F-A958D7B99AD8}" xr6:coauthVersionLast="45" xr6:coauthVersionMax="45" xr10:uidLastSave="{00000000-0000-0000-0000-000000000000}"/>
  <bookViews>
    <workbookView xWindow="-108" yWindow="-108" windowWidth="23256" windowHeight="12576" xr2:uid="{003D766B-A1D3-47ED-BBD3-1637FEA5E978}"/>
  </bookViews>
  <sheets>
    <sheet name="Excercise 1" sheetId="4" r:id="rId1"/>
    <sheet name="Exercise 2" sheetId="12" r:id="rId2"/>
    <sheet name="Orders" sheetId="10" r:id="rId3"/>
  </sheets>
  <externalReferences>
    <externalReference r:id="rId4"/>
  </externalReferences>
  <definedNames>
    <definedName name="Country">#REF!</definedName>
    <definedName name="SalesPerson">'[1]Named Ranges'!$A$2:$A$4</definedName>
    <definedName name="Segment">#REF!</definedName>
    <definedName name="Slicer_Product">#N/A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75" i="4" l="1" a="1"/>
  <c r="F175" i="4" s="1"/>
  <c r="F176" i="4" a="1"/>
  <c r="F176" i="4" s="1"/>
  <c r="F177" i="4" a="1"/>
  <c r="F177" i="4" s="1"/>
  <c r="F163" i="4" a="1"/>
  <c r="F163" i="4" s="1"/>
  <c r="F164" i="4" a="1"/>
  <c r="F164" i="4" s="1"/>
  <c r="F162" i="4" a="1"/>
  <c r="F162" i="4" s="1"/>
  <c r="C157" i="4" a="1"/>
  <c r="C157" i="4" s="1"/>
  <c r="C156" i="4" a="1"/>
  <c r="C156" i="4" s="1"/>
  <c r="C155" i="4" a="1"/>
  <c r="C155" i="4" s="1"/>
  <c r="C145" i="4"/>
  <c r="C144" i="4"/>
  <c r="C143" i="4"/>
  <c r="C133" i="4"/>
  <c r="C132" i="4"/>
  <c r="C131" i="4"/>
  <c r="F116" i="4"/>
  <c r="F117" i="4"/>
  <c r="F118" i="4"/>
  <c r="F119" i="4"/>
  <c r="F120" i="4"/>
  <c r="F121" i="4"/>
  <c r="F115" i="4"/>
  <c r="F110" i="4"/>
  <c r="F105" i="4"/>
  <c r="F106" i="4"/>
  <c r="F107" i="4"/>
  <c r="F108" i="4"/>
  <c r="F109" i="4"/>
  <c r="F104" i="4"/>
  <c r="C83" i="4"/>
  <c r="C84" i="4"/>
  <c r="C85" i="4"/>
  <c r="C86" i="4"/>
  <c r="C87" i="4"/>
  <c r="C88" i="4"/>
  <c r="C89" i="4"/>
  <c r="C90" i="4"/>
  <c r="C91" i="4"/>
  <c r="C92" i="4"/>
  <c r="C93" i="4"/>
  <c r="C94" i="4"/>
  <c r="C95" i="4"/>
  <c r="C96" i="4"/>
  <c r="C97" i="4"/>
  <c r="C98" i="4"/>
  <c r="C99" i="4"/>
  <c r="C82" i="4"/>
  <c r="D75" i="4"/>
  <c r="D76" i="4"/>
  <c r="D77" i="4"/>
  <c r="D78" i="4"/>
  <c r="D79" i="4"/>
  <c r="D80" i="4"/>
  <c r="D74" i="4"/>
  <c r="E70" i="4"/>
  <c r="E69" i="4"/>
  <c r="E68" i="4"/>
  <c r="G60" i="4"/>
  <c r="G61" i="4"/>
  <c r="G62" i="4"/>
  <c r="G63" i="4"/>
  <c r="G64" i="4"/>
  <c r="G59" i="4"/>
  <c r="E60" i="4"/>
  <c r="E61" i="4"/>
  <c r="E62" i="4"/>
  <c r="E63" i="4"/>
  <c r="E64" i="4"/>
  <c r="E59" i="4"/>
  <c r="D54" i="4"/>
  <c r="D53" i="4"/>
  <c r="D52" i="4"/>
  <c r="D51" i="4"/>
  <c r="D48" i="4"/>
  <c r="D47" i="4"/>
  <c r="D50" i="4" l="1"/>
  <c r="D46" i="4"/>
  <c r="D45" i="4"/>
  <c r="D44" i="4"/>
  <c r="E17" i="4"/>
  <c r="E18" i="4"/>
  <c r="E19" i="4"/>
  <c r="E20" i="4"/>
  <c r="E21" i="4"/>
  <c r="E16" i="4"/>
  <c r="E7" i="4"/>
  <c r="E8" i="4"/>
  <c r="E9" i="4"/>
  <c r="E10" i="4"/>
  <c r="E11" i="4"/>
  <c r="E6" i="4"/>
  <c r="H65" i="10"/>
  <c r="H64" i="10"/>
  <c r="H63" i="10"/>
  <c r="H62" i="10"/>
  <c r="H61" i="10"/>
  <c r="H60" i="10"/>
  <c r="H59" i="10"/>
  <c r="H58" i="10"/>
  <c r="H57" i="10"/>
  <c r="H56" i="10"/>
  <c r="H55" i="10"/>
  <c r="H54" i="10"/>
  <c r="H53" i="10"/>
  <c r="H52" i="10"/>
  <c r="H51" i="10"/>
  <c r="H50" i="10"/>
  <c r="H49" i="10"/>
  <c r="H48" i="10"/>
  <c r="H47" i="10"/>
  <c r="H46" i="10"/>
  <c r="H45" i="10"/>
  <c r="H44" i="10"/>
  <c r="H43" i="10"/>
  <c r="H42" i="10"/>
  <c r="H41" i="10"/>
  <c r="H40" i="10"/>
  <c r="H39" i="10"/>
  <c r="H38" i="10"/>
  <c r="H37" i="10"/>
  <c r="H36" i="10"/>
  <c r="H35" i="10"/>
  <c r="H34" i="10"/>
  <c r="H33" i="10"/>
  <c r="H32" i="10"/>
  <c r="H31" i="10"/>
  <c r="H30" i="10"/>
  <c r="H29" i="10"/>
  <c r="H28" i="10"/>
  <c r="H27" i="10"/>
  <c r="H26" i="10"/>
  <c r="H25" i="10"/>
  <c r="H24" i="10"/>
  <c r="H23" i="10"/>
  <c r="H22" i="10"/>
  <c r="H21" i="10"/>
  <c r="H20" i="10"/>
  <c r="H19" i="10"/>
  <c r="H18" i="10"/>
  <c r="H17" i="10"/>
  <c r="H16" i="10"/>
  <c r="H15" i="10"/>
  <c r="H14" i="10"/>
  <c r="H13" i="10"/>
  <c r="H12" i="10"/>
  <c r="H11" i="10"/>
  <c r="H10" i="10"/>
  <c r="H9" i="10"/>
  <c r="H8" i="10"/>
  <c r="H7" i="10"/>
  <c r="H6" i="10"/>
  <c r="H5" i="10"/>
  <c r="H4" i="10"/>
  <c r="H3" i="10"/>
  <c r="H2"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<sst xmlns="http://schemas.openxmlformats.org/spreadsheetml/2006/main" count="665" uniqueCount="202">
  <si>
    <t>Sunday</t>
  </si>
  <si>
    <t>Date</t>
  </si>
  <si>
    <t>Grand Total</t>
  </si>
  <si>
    <t>Invoice Number</t>
  </si>
  <si>
    <t>Invoice Amount</t>
  </si>
  <si>
    <t>Amount Received</t>
  </si>
  <si>
    <t>Test</t>
  </si>
  <si>
    <t>Using the IF function, enter a formula that will result in "Correct" if Amount Received is the same as the Invoice Amount and "Incorrect" if the Amount Received is NOT the same as the Invoice Amount.</t>
  </si>
  <si>
    <t>Using the IF function, enter a formula that will result in a blank if Amount Received is the same as the Invoice Amount and "Need to Follow Up" if the Amount Received is NOT the same as the Invoice Amount.</t>
  </si>
  <si>
    <t>Order No.</t>
  </si>
  <si>
    <t>Driver's Name</t>
  </si>
  <si>
    <t>Item</t>
  </si>
  <si>
    <t># of Items</t>
  </si>
  <si>
    <t>Transport</t>
  </si>
  <si>
    <t>Destination</t>
  </si>
  <si>
    <t>Bill</t>
  </si>
  <si>
    <t>John</t>
  </si>
  <si>
    <t>Peter</t>
  </si>
  <si>
    <t>Carl</t>
  </si>
  <si>
    <t>George</t>
  </si>
  <si>
    <t>David</t>
  </si>
  <si>
    <t>TV</t>
  </si>
  <si>
    <t>washing machine</t>
  </si>
  <si>
    <t>refrigerator</t>
  </si>
  <si>
    <t>microwave</t>
  </si>
  <si>
    <t>truck 4</t>
  </si>
  <si>
    <t>truck 3</t>
  </si>
  <si>
    <t>truck 5</t>
  </si>
  <si>
    <t>truck 6</t>
  </si>
  <si>
    <t xml:space="preserve">truck 2 </t>
  </si>
  <si>
    <t>Boston</t>
  </si>
  <si>
    <t>NY</t>
  </si>
  <si>
    <t>Philadelphia</t>
  </si>
  <si>
    <t>Baltimore</t>
  </si>
  <si>
    <t>Pittsburgh</t>
  </si>
  <si>
    <t>number of orders in Boston</t>
  </si>
  <si>
    <t>number of microwave orders</t>
  </si>
  <si>
    <t>number of journeys with truck 3</t>
  </si>
  <si>
    <t xml:space="preserve">Using the SUMIF, COUNTIF, SUMIFS, or COUNTIFS functions, answer the following questions </t>
  </si>
  <si>
    <t>total number of refrigerator items</t>
  </si>
  <si>
    <t>total number of washing machine items</t>
  </si>
  <si>
    <t>sum of items transported by truck 4</t>
  </si>
  <si>
    <t>First Name</t>
  </si>
  <si>
    <t>Last Name</t>
  </si>
  <si>
    <t>Last Name, First Name</t>
  </si>
  <si>
    <t>Judy</t>
  </si>
  <si>
    <t>Jake</t>
  </si>
  <si>
    <t>Paige</t>
  </si>
  <si>
    <t>Anne</t>
  </si>
  <si>
    <t>Erin</t>
  </si>
  <si>
    <t>Miller</t>
  </si>
  <si>
    <t>Smith</t>
  </si>
  <si>
    <t>Anderson</t>
  </si>
  <si>
    <t>Johnson</t>
  </si>
  <si>
    <t>Quaker</t>
  </si>
  <si>
    <t>Pistachio</t>
  </si>
  <si>
    <t>Hire Date</t>
  </si>
  <si>
    <t>"Hired - "+ Hire Date</t>
  </si>
  <si>
    <t>Use the CONCATENATE function to fill in the blank columns with column title</t>
  </si>
  <si>
    <t>Column 1</t>
  </si>
  <si>
    <t>Column 2</t>
  </si>
  <si>
    <t>Result</t>
  </si>
  <si>
    <t>AM</t>
  </si>
  <si>
    <t>PM</t>
  </si>
  <si>
    <t>AM/PM</t>
  </si>
  <si>
    <t>Your Formula</t>
  </si>
  <si>
    <t>Baker</t>
  </si>
  <si>
    <t>Bill Baker</t>
  </si>
  <si>
    <t>123 Cake Street</t>
  </si>
  <si>
    <t>NY, NY 99999</t>
  </si>
  <si>
    <t>123 Cake Street
NY, NY 99999</t>
  </si>
  <si>
    <t>Use a nested IF function to answer the following:</t>
  </si>
  <si>
    <t>If the day of week is Sunday then "Rest Day", if the day of week is Saturday then "Party Day", else "Weekday"</t>
  </si>
  <si>
    <t>Saturday</t>
  </si>
  <si>
    <t>Monday</t>
  </si>
  <si>
    <t>Make</t>
  </si>
  <si>
    <t>Model</t>
  </si>
  <si>
    <t>Color</t>
  </si>
  <si>
    <t>Ford</t>
  </si>
  <si>
    <t>Explorer</t>
  </si>
  <si>
    <t>Black</t>
  </si>
  <si>
    <t>Honda</t>
  </si>
  <si>
    <t>CRV</t>
  </si>
  <si>
    <t>Silver</t>
  </si>
  <si>
    <t>Subaru</t>
  </si>
  <si>
    <t>Forester</t>
  </si>
  <si>
    <t>Green</t>
  </si>
  <si>
    <t>Jeep</t>
  </si>
  <si>
    <t>Liberty</t>
  </si>
  <si>
    <t>Chevy</t>
  </si>
  <si>
    <t>Colorado</t>
  </si>
  <si>
    <t>Traverse</t>
  </si>
  <si>
    <t>F150</t>
  </si>
  <si>
    <t>Type</t>
  </si>
  <si>
    <t>SUV</t>
  </si>
  <si>
    <t>Truck</t>
  </si>
  <si>
    <t>Using the IF and AND functions mark which rows are a "Black SUV" and "Not Black SUV"</t>
  </si>
  <si>
    <t>Use VLOOKUP to answer the following:</t>
  </si>
  <si>
    <t>Student</t>
  </si>
  <si>
    <t>Math</t>
  </si>
  <si>
    <t>English</t>
  </si>
  <si>
    <t>Biology</t>
  </si>
  <si>
    <t>Jill</t>
  </si>
  <si>
    <t>Jack</t>
  </si>
  <si>
    <t>Steve</t>
  </si>
  <si>
    <t>Adam</t>
  </si>
  <si>
    <t>Mary</t>
  </si>
  <si>
    <t>Adam's English score</t>
  </si>
  <si>
    <t>Jack's Biology score</t>
  </si>
  <si>
    <t>Mary's Math score</t>
  </si>
  <si>
    <t>Use INDEX MATCH to answer the following:</t>
  </si>
  <si>
    <t>Tuesday</t>
  </si>
  <si>
    <t>Wednesday</t>
  </si>
  <si>
    <t>Thursday</t>
  </si>
  <si>
    <t>Friday</t>
  </si>
  <si>
    <t>Fill in the "Your Formula" column to create the result using the &amp; character</t>
  </si>
  <si>
    <t>Use an array formula to find the minimum quantity of shirts sold for each color</t>
  </si>
  <si>
    <t># of Shirts</t>
  </si>
  <si>
    <t>Red</t>
  </si>
  <si>
    <t>Yellow</t>
  </si>
  <si>
    <t>Formula</t>
  </si>
  <si>
    <t>Use an array formula to find the total units sold by product</t>
  </si>
  <si>
    <t>Product</t>
  </si>
  <si>
    <t>Salesman</t>
  </si>
  <si>
    <t>Units</t>
  </si>
  <si>
    <t>Fax</t>
  </si>
  <si>
    <t>Phone</t>
  </si>
  <si>
    <t>PC</t>
  </si>
  <si>
    <t>Brown</t>
  </si>
  <si>
    <t>Jones</t>
  </si>
  <si>
    <t>Davis</t>
  </si>
  <si>
    <t>Row Labels</t>
  </si>
  <si>
    <t>Rep</t>
  </si>
  <si>
    <t>Region</t>
  </si>
  <si>
    <t>Order Status</t>
  </si>
  <si>
    <t>Cost</t>
  </si>
  <si>
    <t>Total</t>
  </si>
  <si>
    <t>Jardine</t>
  </si>
  <si>
    <t>Central</t>
  </si>
  <si>
    <t>Shipped</t>
  </si>
  <si>
    <t>Pencil</t>
  </si>
  <si>
    <t>Howard</t>
  </si>
  <si>
    <t>East</t>
  </si>
  <si>
    <t>Andrews</t>
  </si>
  <si>
    <t>West</t>
  </si>
  <si>
    <t>Binder</t>
  </si>
  <si>
    <t>Sorvino</t>
  </si>
  <si>
    <t>Canceled</t>
  </si>
  <si>
    <t>Pen</t>
  </si>
  <si>
    <t>Desk</t>
  </si>
  <si>
    <t>Pending</t>
  </si>
  <si>
    <t>Parent</t>
  </si>
  <si>
    <t>Backorder</t>
  </si>
  <si>
    <t>Gill</t>
  </si>
  <si>
    <t>Pen Set</t>
  </si>
  <si>
    <t>Sum of Total</t>
  </si>
  <si>
    <t>Sum of Bonus</t>
  </si>
  <si>
    <t>Sum of Units</t>
  </si>
  <si>
    <t>Sum of Bonus 100</t>
  </si>
  <si>
    <t>Use a pivot table, to determine total cost by Region and Product</t>
  </si>
  <si>
    <t>Create a Pivot Bar Chart from the pivot table of cost by Region and Product.</t>
  </si>
  <si>
    <t>Use a calculated field in a pivot table, to determine the total sales commission earned by each sales rep if they earn 3% on total sales. Call the calculated field Bonus.</t>
  </si>
  <si>
    <t>Use a calculated field in a pivot table, to determine the total sales commission earned by each sales rep for each product if they earn 3% on total sales when total units are more than 100. Call the calculated field Bonus 100</t>
  </si>
  <si>
    <t>Create a Pivot Bar Chart, from a Pivot Table that displays total Bonus and Bonus 100 calculated fields for each Sales Rep.</t>
  </si>
  <si>
    <t>Create a Slicer for Product</t>
  </si>
  <si>
    <t>number of Bill journeys with TV's</t>
  </si>
  <si>
    <t>number of trips with items less than 20 to Philadelphia</t>
  </si>
  <si>
    <t>how many items on Boston trips by Peter with truck 3</t>
  </si>
  <si>
    <t>How many items on 1/14/18 trips to Baltimore with refrigerator</t>
  </si>
  <si>
    <t>Use the IF and AND functions to group these ages into &lt; 18, 19-26, 27-41, 42-65, 65+</t>
  </si>
  <si>
    <t>Using the IF AND and OR functions mark which rows are a "Black or Silver SUV" and "Other"</t>
  </si>
  <si>
    <t>INDEX($E$137:$E$141,MATCH("Jack",$B$137:$B$141,0),1)</t>
  </si>
  <si>
    <t>INDEX($D$137:$D$141,MATCH("Adam",$B$137:$B$141,0),1)</t>
  </si>
  <si>
    <t>INDEX($C$137:$C$141,MATCH("Mary",$B$137:$B$141,0),1)</t>
  </si>
  <si>
    <t>Use VLOOKUP MATCH to answer the following:</t>
  </si>
  <si>
    <t>VLOOKUP("Adam",$B$148:$E$153,MATCH("English",$B$148:$E$148,0),FALSE)</t>
  </si>
  <si>
    <t>VLOOKUP("Jack",$B$148:$E$153,MATCH("English",$B$148:$E$148,0),FALSE)</t>
  </si>
  <si>
    <t>VLOOKUP("Mary",$B$148:$E$153,MATCH("English",$B$148:$E$148,0),FALSE)</t>
  </si>
  <si>
    <t>MIN(IF(E162=$B$162:$B$170,$C$162:$C$170))</t>
  </si>
  <si>
    <t>SUM(IF(E175=$A$175:$A$183,$C$175:$C$183))</t>
  </si>
  <si>
    <t>VLOOKUP("Adam",$B$124:$E$129,3,FALSE)</t>
  </si>
  <si>
    <t>IF(AND(E115="SUV",OR(D115="Black",D115="Silver")),"Black or Silver SUV","Other")</t>
  </si>
  <si>
    <t>IF(AND(D104="Black",E104="SUV"),"Black SUV","Not Black SUV")</t>
  </si>
  <si>
    <t>IF(B82&lt;18,"&lt;18",IF(AND(B82&gt;18,B82&lt;27),"19-26",IF(AND(B82&gt;26,B82&lt;42),"27-41",IF(AND(B82&gt;41,B82&lt;66),"42-65","65+"))))</t>
  </si>
  <si>
    <t>IF(C75="Sunday","Rest Day",IF(C75="Saturday","Party Day","Weekday"))</t>
  </si>
  <si>
    <t>B70&amp;CHAR(10)&amp;C70</t>
  </si>
  <si>
    <t>B68&amp;"/"&amp;C68</t>
  </si>
  <si>
    <t>B69&amp;" "&amp;C69</t>
  </si>
  <si>
    <t>COUNTIF(H26:H42,"Boston")</t>
  </si>
  <si>
    <t>COUNTIF(E26:E42,"microwave")</t>
  </si>
  <si>
    <t>COUNTIF(G26:G42,"truck 3")</t>
  </si>
  <si>
    <t>COUNTIFS(D26:D42,"Bill",E26:E42,"TV")</t>
  </si>
  <si>
    <t>COUNTIFS(F26:F42,"&lt;20",H26:H42,"Philadelphia")</t>
  </si>
  <si>
    <t>SUMIF(E26:E42,"refrigerator",F26:F42)</t>
  </si>
  <si>
    <t>SUMIF(E27:E43,"washing machine",F27:F43)</t>
  </si>
  <si>
    <t>SUMIF(G26:G42,"truck 4",F26:F42)</t>
  </si>
  <si>
    <t>SUMIFS(F26:F42,H26:H42,"Boston",D26:D42,"Peter",G26:G42,"truck 3")</t>
  </si>
  <si>
    <t>SUMIFS(F26:F42,C26:C42,"1/14/2018",H26:H42,"Baltimore",E26:E42,"refrigerator")</t>
  </si>
  <si>
    <t>IF(C16=D16,"","Need to Follow Up")</t>
  </si>
  <si>
    <t>IF(C6=D6,"Correct","Incorrect")</t>
  </si>
  <si>
    <t>CONCATENATE(C59,", ",B59)</t>
  </si>
  <si>
    <t>CONCATENATE("Hired - ",TEXT(D59,"M/d/yyyy"))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</si>
</sst>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0070C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1" fillId="0" borderId="0" xfId="0" applyFont="1"/>
    <xf numFmtId="14" fontId="0" fillId="0" borderId="0" xfId="0" applyNumberFormat="1"/>
    <xf numFmtId="0" fontId="0" fillId="0" borderId="0" xfId="0" applyAlignment="1">
      <alignment horizontal="center" vertical="center"/>
    </xf>
    <xf numFmtId="0" fontId="0" fillId="0" borderId="0" xfId="0" applyAlignment="1">
      <alignment horizontal="right"/>
    </xf>
    <xf numFmtId="0" fontId="0" fillId="0" borderId="0" xfId="0" applyAlignment="1">
      <alignment horizontal="center"/>
    </xf>
    <xf numFmtId="0" fontId="0" fillId="0" borderId="0" xfId="0" applyAlignment="1">
      <alignment wrapText="1"/>
    </xf>
    <xf numFmtId="0" fontId="0" fillId="0" borderId="0" xfId="0" applyFill="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vertical="center"/>
    </xf>
    <xf numFmtId="0" fontId="0" fillId="0" borderId="0" xfId="0" applyAlignment="1"/>
    <xf numFmtId="0" fontId="3" fillId="0" borderId="0" xfId="0" applyFont="1"/>
    <xf numFmtId="0" fontId="0" fillId="0" borderId="0" xfId="0" applyAlignment="1">
      <alignment horizontal="center"/>
    </xf>
    <xf numFmtId="0" fontId="1" fillId="0" borderId="0" xfId="0" applyFont="1" applyAlignment="1">
      <alignment horizontal="left" wrapText="1"/>
    </xf>
  </cellXfs>
  <cellStyles count="1">
    <cellStyle name="Normal" xfId="0" builtinId="0"/>
  </cellStyles>
  <dxfs count="1">
    <dxf>
      <numFmt numFmtId="164" formatCode="mm/d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Bonus 100</c:v>
          </c:tx>
          <c:spPr>
            <a:solidFill>
              <a:schemeClr val="accent1"/>
            </a:solidFill>
            <a:ln>
              <a:noFill/>
            </a:ln>
            <a:effectLst/>
          </c:spPr>
          <c:invertIfNegative val="0"/>
          <c:cat>
            <c:strLit>
              <c:ptCount val="6"/>
              <c:pt idx="0">
                <c:v>Andrews</c:v>
              </c:pt>
              <c:pt idx="1">
                <c:v>Gill</c:v>
              </c:pt>
              <c:pt idx="2">
                <c:v>Howard</c:v>
              </c:pt>
              <c:pt idx="3">
                <c:v>Jardine</c:v>
              </c:pt>
              <c:pt idx="4">
                <c:v>Parent</c:v>
              </c:pt>
              <c:pt idx="5">
                <c:v>Sorvino</c:v>
              </c:pt>
            </c:strLit>
          </c:cat>
          <c:val>
            <c:numLit>
              <c:formatCode>General</c:formatCode>
              <c:ptCount val="6"/>
              <c:pt idx="0">
                <c:v>164.22570000000002</c:v>
              </c:pt>
              <c:pt idx="1">
                <c:v>68.027999999999992</c:v>
              </c:pt>
              <c:pt idx="2">
                <c:v>90.751800000000003</c:v>
              </c:pt>
              <c:pt idx="3">
                <c:v>68.681700000000006</c:v>
              </c:pt>
              <c:pt idx="4">
                <c:v>101.8449</c:v>
              </c:pt>
              <c:pt idx="5">
                <c:v>86.4816</c:v>
              </c:pt>
            </c:numLit>
          </c:val>
          <c:extLst>
            <c:ext xmlns:c16="http://schemas.microsoft.com/office/drawing/2014/chart" uri="{C3380CC4-5D6E-409C-BE32-E72D297353CC}">
              <c16:uniqueId val="{00000000-EEDD-4C7B-88E2-190D462155A8}"/>
            </c:ext>
          </c:extLst>
        </c:ser>
        <c:ser>
          <c:idx val="1"/>
          <c:order val="1"/>
          <c:tx>
            <c:v>Sum of Bonus</c:v>
          </c:tx>
          <c:spPr>
            <a:solidFill>
              <a:schemeClr val="accent2"/>
            </a:solidFill>
            <a:ln>
              <a:noFill/>
            </a:ln>
            <a:effectLst/>
          </c:spPr>
          <c:invertIfNegative val="0"/>
          <c:cat>
            <c:strLit>
              <c:ptCount val="6"/>
              <c:pt idx="0">
                <c:v>Andrews</c:v>
              </c:pt>
              <c:pt idx="1">
                <c:v>Gill</c:v>
              </c:pt>
              <c:pt idx="2">
                <c:v>Howard</c:v>
              </c:pt>
              <c:pt idx="3">
                <c:v>Jardine</c:v>
              </c:pt>
              <c:pt idx="4">
                <c:v>Parent</c:v>
              </c:pt>
              <c:pt idx="5">
                <c:v>Sorvino</c:v>
              </c:pt>
            </c:strLit>
          </c:cat>
          <c:val>
            <c:numLit>
              <c:formatCode>General</c:formatCode>
              <c:ptCount val="6"/>
              <c:pt idx="0">
                <c:v>164.22570000000002</c:v>
              </c:pt>
              <c:pt idx="1">
                <c:v>68.027999999999992</c:v>
              </c:pt>
              <c:pt idx="2">
                <c:v>90.751800000000003</c:v>
              </c:pt>
              <c:pt idx="3">
                <c:v>68.681700000000006</c:v>
              </c:pt>
              <c:pt idx="4">
                <c:v>101.8449</c:v>
              </c:pt>
              <c:pt idx="5">
                <c:v>86.4816</c:v>
              </c:pt>
            </c:numLit>
          </c:val>
          <c:extLst>
            <c:ext xmlns:c16="http://schemas.microsoft.com/office/drawing/2014/chart" uri="{C3380CC4-5D6E-409C-BE32-E72D297353CC}">
              <c16:uniqueId val="{00000001-EEDD-4C7B-88E2-190D462155A8}"/>
            </c:ext>
          </c:extLst>
        </c:ser>
        <c:dLbls>
          <c:showLegendKey val="0"/>
          <c:showVal val="0"/>
          <c:showCatName val="0"/>
          <c:showSerName val="0"/>
          <c:showPercent val="0"/>
          <c:showBubbleSize val="0"/>
        </c:dLbls>
        <c:gapWidth val="219"/>
        <c:overlap val="-27"/>
        <c:axId val="1016721136"/>
        <c:axId val="450690096"/>
      </c:barChart>
      <c:catAx>
        <c:axId val="101672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690096"/>
        <c:crosses val="autoZero"/>
        <c:auto val="1"/>
        <c:lblAlgn val="ctr"/>
        <c:lblOffset val="100"/>
        <c:noMultiLvlLbl val="0"/>
      </c:catAx>
      <c:valAx>
        <c:axId val="450690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721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[Februrary 6 Exercises with Answers.xlsx]Exercise 2!PivotTable6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'Exercise 2'!$B$3</c:f>
              <c:strCache>
                <c:ptCount val="1"/>
                <c:pt idx="0">
                  <c:v>Total</c:v>
                </c:pt>
              </c:strCache>
            </c:strRef>
          </c:tx>
          <c:spPr>
            <a:solidFill>
              <a:schemeClr val="accent1"/>
            </a:solidFill>
            <a:ln>
              <a:noFill/>
            </a:ln>
            <a:effectLst/>
          </c:spPr>
          <c:invertIfNegative val="0"/>
          <c:cat>
            <c:multiLvlStrRef>
              <c:f>'Exercise 2'!$A$4:$A$22</c:f>
              <c:multiLvlStrCache>
                <c:ptCount val="15"/>
                <c:lvl>
                  <c:pt idx="0">
                    <c:v>Binder</c:v>
                  </c:pt>
                  <c:pt idx="1">
                    <c:v>Desk</c:v>
                  </c:pt>
                  <c:pt idx="2">
                    <c:v>Pen</c:v>
                  </c:pt>
                  <c:pt idx="3">
                    <c:v>Pen Set</c:v>
                  </c:pt>
                  <c:pt idx="4">
                    <c:v>Pencil</c:v>
                  </c:pt>
                  <c:pt idx="5">
                    <c:v>Binder</c:v>
                  </c:pt>
                  <c:pt idx="6">
                    <c:v>Desk</c:v>
                  </c:pt>
                  <c:pt idx="7">
                    <c:v>Pen</c:v>
                  </c:pt>
                  <c:pt idx="8">
                    <c:v>Pen Set</c:v>
                  </c:pt>
                  <c:pt idx="9">
                    <c:v>Pencil</c:v>
                  </c:pt>
                  <c:pt idx="10">
                    <c:v>Binder</c:v>
                  </c:pt>
                  <c:pt idx="11">
                    <c:v>Desk</c:v>
                  </c:pt>
                  <c:pt idx="12">
                    <c:v>Pen</c:v>
                  </c:pt>
                  <c:pt idx="13">
                    <c:v>Pen Set</c:v>
                  </c:pt>
                  <c:pt idx="14">
                    <c:v>Pencil</c:v>
                  </c:pt>
                </c:lvl>
                <c:lvl>
                  <c:pt idx="0">
                    <c:v>Central</c:v>
                  </c:pt>
                  <c:pt idx="5">
                    <c:v>East</c:v>
                  </c:pt>
                  <c:pt idx="10">
                    <c:v>West</c:v>
                  </c:pt>
                </c:lvl>
              </c:multiLvlStrCache>
            </c:multiLvlStrRef>
          </c:cat>
          <c:val>
            <c:numRef>
              <c:f>'Exercise 2'!$B$4:$B$22</c:f>
              <c:numCache>
                <c:formatCode>General</c:formatCode>
                <c:ptCount val="15"/>
                <c:pt idx="0">
                  <c:v>1202.5900000000001</c:v>
                </c:pt>
                <c:pt idx="1">
                  <c:v>825</c:v>
                </c:pt>
                <c:pt idx="2">
                  <c:v>300.49</c:v>
                </c:pt>
                <c:pt idx="3">
                  <c:v>1017.96</c:v>
                </c:pt>
                <c:pt idx="4">
                  <c:v>1210.95</c:v>
                </c:pt>
                <c:pt idx="5">
                  <c:v>1467.0600000000002</c:v>
                </c:pt>
                <c:pt idx="6">
                  <c:v>2475</c:v>
                </c:pt>
                <c:pt idx="7">
                  <c:v>429.84000000000003</c:v>
                </c:pt>
                <c:pt idx="8">
                  <c:v>1372.25</c:v>
                </c:pt>
                <c:pt idx="9">
                  <c:v>675.74000000000012</c:v>
                </c:pt>
                <c:pt idx="10">
                  <c:v>1252.49</c:v>
                </c:pt>
                <c:pt idx="11">
                  <c:v>4675</c:v>
                </c:pt>
                <c:pt idx="12">
                  <c:v>262.68</c:v>
                </c:pt>
                <c:pt idx="13">
                  <c:v>1482.03</c:v>
                </c:pt>
                <c:pt idx="14">
                  <c:v>684.71</c:v>
                </c:pt>
              </c:numCache>
            </c:numRef>
          </c:val>
          <c:extLst>
            <c:ext xmlns:c16="http://schemas.microsoft.com/office/drawing/2014/chart" uri="{C3380CC4-5D6E-409C-BE32-E72D297353CC}">
              <c16:uniqueId val="{00000000-409C-4425-8536-FD34A3EBE656}"/>
            </c:ext>
          </c:extLst>
        </c:ser>
        <c:dLbls>
          <c:showLegendKey val="0"/>
          <c:showVal val="0"/>
          <c:showCatName val="0"/>
          <c:showSerName val="0"/>
          <c:showPercent val="0"/>
          <c:showBubbleSize val="0"/>
        </c:dLbls>
        <c:gapWidth val="219"/>
        <c:overlap val="-27"/>
        <c:axId val="339636000"/>
        <c:axId val="865069440"/>
      </c:barChart>
      <c:catAx>
        <c:axId val="33963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9440"/>
        <c:crosses val="autoZero"/>
        <c:auto val="1"/>
        <c:lblAlgn val="ctr"/>
        <c:lblOffset val="100"/>
        <c:noMultiLvlLbl val="0"/>
      </c:catAx>
      <c:valAx>
        <c:axId val="865069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63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72390</xdr:colOff>
      <xdr:row>85</xdr:row>
      <xdr:rowOff>171451</xdr:rowOff>
    </xdr:from>
    <xdr:to>
      <xdr:col>5</xdr:col>
      <xdr:colOff>367665</xdr:colOff>
      <xdr:row>99</xdr:row>
      <xdr:rowOff>30481</xdr:rowOff>
    </xdr:to>
    <xdr:graphicFrame macro="">
      <xdr:nvGraphicFramePr>
        <xdr:cNvPr id="2" name="Chart 1">
          <a:extLst>
            <a:ext uri="{FF2B5EF4-FFF2-40B4-BE49-F238E27FC236}">
              <a16:creationId xmlns:a16="http://schemas.microsoft.com/office/drawing/2014/main" id="{A59EC6D2-2087-4AC0-B34F-71CCC6A0BF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47625</xdr:colOff>
      <xdr:row>102</xdr:row>
      <xdr:rowOff>81915</xdr:rowOff>
    </xdr:from>
    <xdr:to>
      <xdr:col>5</xdr:col>
      <xdr:colOff>340995</xdr:colOff>
      <xdr:row>117</xdr:row>
      <xdr:rowOff>123825</xdr:rowOff>
    </xdr:to>
    <xdr:graphicFrame macro="">
      <xdr:nvGraphicFramePr>
        <xdr:cNvPr id="3" name="Chart 2">
          <a:extLst>
            <a:ext uri="{FF2B5EF4-FFF2-40B4-BE49-F238E27FC236}">
              <a16:creationId xmlns:a16="http://schemas.microsoft.com/office/drawing/2014/main" id="{D0E22B02-AED8-43A5-AD2C-DB8FF30A85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85725</xdr:colOff>
      <xdr:row>120</xdr:row>
      <xdr:rowOff>110490</xdr:rowOff>
    </xdr:from>
    <xdr:to>
      <xdr:col>3</xdr:col>
      <xdr:colOff>238125</xdr:colOff>
      <xdr:row>134</xdr:row>
      <xdr:rowOff>36195</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C3F91B50-E595-4C25-98F3-5F660FC6B06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963930" y="20379690"/>
              <a:ext cx="1828800" cy="24593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January%2030%20Workboo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fill"/>
      <sheetName val="Ctrl G"/>
      <sheetName val="Data Sort"/>
      <sheetName val="Subtotals"/>
      <sheetName val="Text to Columns"/>
      <sheetName val="Remove duplicates"/>
      <sheetName val="Named Ranges"/>
      <sheetName val="Arrays"/>
      <sheetName val="Data Validation"/>
    </sheetNames>
    <sheetDataSet>
      <sheetData sheetId="0"/>
      <sheetData sheetId="1"/>
      <sheetData sheetId="2"/>
      <sheetData sheetId="3"/>
      <sheetData sheetId="4"/>
      <sheetData sheetId="5"/>
      <sheetData sheetId="6">
        <row r="2">
          <cell r="A2" t="str">
            <v>Jane Fonda</v>
          </cell>
        </row>
        <row r="3">
          <cell r="A3" t="str">
            <v>Frank Lloyd Write</v>
          </cell>
        </row>
        <row r="4">
          <cell r="A4" t="str">
            <v>Jim Cricket</v>
          </cell>
        </row>
      </sheetData>
      <sheetData sheetId="7"/>
      <sheetData sheetId="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sica Kumro" refreshedDate="43862.644329629627" createdVersion="6" refreshedVersion="6" minRefreshableVersion="3" recordCount="64" xr:uid="{FA552FB2-3273-4FE8-B43D-52FF5A9BE32D}">
  <cacheSource type="worksheet">
    <worksheetSource name="Table1"/>
  </cacheSource>
  <cacheFields count="10">
    <cacheField name="Date" numFmtId="14">
      <sharedItems containsSemiMixedTypes="0" containsNonDate="0" containsDate="1" containsString="0" minDate="2019-01-01T00:00:00" maxDate="2019-03-30T00:00:00"/>
    </cacheField>
    <cacheField name="Rep" numFmtId="0">
      <sharedItems count="6">
        <s v="Jardine"/>
        <s v="Howard"/>
        <s v="Andrews"/>
        <s v="Sorvino"/>
        <s v="Parent"/>
        <s v="Gill"/>
      </sharedItems>
    </cacheField>
    <cacheField name="Region" numFmtId="0">
      <sharedItems count="3">
        <s v="Central"/>
        <s v="East"/>
        <s v="West"/>
      </sharedItems>
    </cacheField>
    <cacheField name="Order Status" numFmtId="0">
      <sharedItems/>
    </cacheField>
    <cacheField name="Product" numFmtId="0">
      <sharedItems count="5">
        <s v="Pencil"/>
        <s v="Binder"/>
        <s v="Pen"/>
        <s v="Desk"/>
        <s v="Pen Set"/>
      </sharedItems>
    </cacheField>
    <cacheField name="Cost" numFmtId="0">
      <sharedItems containsSemiMixedTypes="0" containsString="0" containsNumber="1" minValue="1.99" maxValue="275"/>
    </cacheField>
    <cacheField name="Units" numFmtId="0">
      <sharedItems containsSemiMixedTypes="0" containsString="0" containsNumber="1" containsInteger="1" minValue="1" maxValue="99" count="44">
        <n v="36"/>
        <n v="95"/>
        <n v="50"/>
        <n v="60"/>
        <n v="27"/>
        <n v="56"/>
        <n v="90"/>
        <n v="75"/>
        <n v="32"/>
        <n v="74"/>
        <n v="2"/>
        <n v="29"/>
        <n v="1"/>
        <n v="20"/>
        <n v="35"/>
        <n v="81"/>
        <n v="3"/>
        <n v="28"/>
        <n v="12"/>
        <n v="16"/>
        <n v="48"/>
        <n v="64"/>
        <n v="15"/>
        <n v="71"/>
        <n v="96"/>
        <n v="67"/>
        <n v="5"/>
        <n v="46"/>
        <n v="99"/>
        <n v="41"/>
        <n v="87"/>
        <n v="62"/>
        <n v="4"/>
        <n v="7"/>
        <n v="86"/>
        <n v="66"/>
        <n v="53"/>
        <n v="80"/>
        <n v="68"/>
        <n v="55"/>
        <n v="42"/>
        <n v="70"/>
        <n v="76"/>
        <n v="77"/>
      </sharedItems>
    </cacheField>
    <cacheField name="Total" numFmtId="0">
      <sharedItems containsSemiMixedTypes="0" containsString="0" containsNumber="1" minValue="19.96" maxValue="1375"/>
    </cacheField>
    <cacheField name="Bonus" numFmtId="0" formula="Total*0.03" databaseField="0"/>
    <cacheField name="Bonus 100" numFmtId="0" formula=" IF(Units&gt; 100,Total*0.03)" databaseField="0"/>
  </cacheFields>
  <extLst>
    <ext xmlns:x14="http://schemas.microsoft.com/office/spreadsheetml/2009/9/main" uri="{725AE2AE-9491-48be-B2B4-4EB974FC3084}">
      <x14:pivotCacheDefinition pivotCacheId="13054785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
  <r>
    <d v="2019-01-01T00:00:00"/>
    <x v="0"/>
    <x v="0"/>
    <s v="Shipped"/>
    <x v="0"/>
    <n v="2.99"/>
    <x v="0"/>
    <n v="107.64000000000001"/>
  </r>
  <r>
    <d v="2019-01-02T00:00:00"/>
    <x v="1"/>
    <x v="1"/>
    <s v="Shipped"/>
    <x v="0"/>
    <n v="2.99"/>
    <x v="1"/>
    <n v="284.05"/>
  </r>
  <r>
    <d v="2019-01-03T00:00:00"/>
    <x v="2"/>
    <x v="2"/>
    <s v="Shipped"/>
    <x v="1"/>
    <n v="4.99"/>
    <x v="2"/>
    <n v="249.5"/>
  </r>
  <r>
    <d v="2019-01-04T00:00:00"/>
    <x v="1"/>
    <x v="1"/>
    <s v="Shipped"/>
    <x v="1"/>
    <n v="4.99"/>
    <x v="3"/>
    <n v="299.40000000000003"/>
  </r>
  <r>
    <d v="2019-01-07T00:00:00"/>
    <x v="2"/>
    <x v="2"/>
    <s v="Shipped"/>
    <x v="1"/>
    <n v="4.99"/>
    <x v="4"/>
    <n v="134.73000000000002"/>
  </r>
  <r>
    <d v="2019-01-08T00:00:00"/>
    <x v="3"/>
    <x v="2"/>
    <s v="Shipped"/>
    <x v="0"/>
    <n v="2.99"/>
    <x v="5"/>
    <n v="167.44"/>
  </r>
  <r>
    <d v="2019-01-09T00:00:00"/>
    <x v="0"/>
    <x v="0"/>
    <s v="Shipped"/>
    <x v="0"/>
    <n v="2.99"/>
    <x v="6"/>
    <n v="269.10000000000002"/>
  </r>
  <r>
    <d v="2019-01-10T00:00:00"/>
    <x v="2"/>
    <x v="2"/>
    <s v="Shipped"/>
    <x v="0"/>
    <n v="2.99"/>
    <x v="7"/>
    <n v="224.25000000000003"/>
  </r>
  <r>
    <d v="2019-01-11T00:00:00"/>
    <x v="3"/>
    <x v="2"/>
    <s v="Canceled"/>
    <x v="0"/>
    <n v="2.99"/>
    <x v="8"/>
    <n v="95.68"/>
  </r>
  <r>
    <d v="2019-01-14T00:00:00"/>
    <x v="0"/>
    <x v="0"/>
    <s v="Shipped"/>
    <x v="2"/>
    <n v="1.99"/>
    <x v="9"/>
    <n v="147.26"/>
  </r>
  <r>
    <d v="2019-01-15T00:00:00"/>
    <x v="1"/>
    <x v="1"/>
    <s v="Canceled"/>
    <x v="1"/>
    <n v="4.99"/>
    <x v="3"/>
    <n v="299.40000000000003"/>
  </r>
  <r>
    <d v="2019-01-16T00:00:00"/>
    <x v="2"/>
    <x v="2"/>
    <s v="Shipped"/>
    <x v="3"/>
    <n v="275"/>
    <x v="10"/>
    <n v="550"/>
  </r>
  <r>
    <d v="2019-01-17T00:00:00"/>
    <x v="0"/>
    <x v="0"/>
    <s v="Pending"/>
    <x v="0"/>
    <n v="2.99"/>
    <x v="6"/>
    <n v="269.10000000000002"/>
  </r>
  <r>
    <d v="2019-01-18T00:00:00"/>
    <x v="1"/>
    <x v="1"/>
    <s v="Pending"/>
    <x v="1"/>
    <n v="4.99"/>
    <x v="11"/>
    <n v="144.71"/>
  </r>
  <r>
    <d v="2019-01-21T00:00:00"/>
    <x v="4"/>
    <x v="1"/>
    <s v="Pending"/>
    <x v="3"/>
    <n v="275"/>
    <x v="12"/>
    <n v="275"/>
  </r>
  <r>
    <d v="2019-01-22T00:00:00"/>
    <x v="0"/>
    <x v="0"/>
    <s v="Canceled"/>
    <x v="0"/>
    <n v="2.99"/>
    <x v="13"/>
    <n v="59.800000000000004"/>
  </r>
  <r>
    <d v="2019-01-23T00:00:00"/>
    <x v="1"/>
    <x v="1"/>
    <s v="Backorder"/>
    <x v="0"/>
    <n v="2.99"/>
    <x v="14"/>
    <n v="104.65"/>
  </r>
  <r>
    <d v="2019-01-24T00:00:00"/>
    <x v="2"/>
    <x v="2"/>
    <s v="Backorder"/>
    <x v="1"/>
    <n v="4.99"/>
    <x v="15"/>
    <n v="404.19"/>
  </r>
  <r>
    <d v="2019-01-25T00:00:00"/>
    <x v="5"/>
    <x v="0"/>
    <s v="Shipped"/>
    <x v="3"/>
    <n v="275"/>
    <x v="10"/>
    <n v="550"/>
  </r>
  <r>
    <d v="2019-01-28T00:00:00"/>
    <x v="1"/>
    <x v="1"/>
    <s v="Backorder"/>
    <x v="3"/>
    <n v="275"/>
    <x v="16"/>
    <n v="825"/>
  </r>
  <r>
    <d v="2019-01-29T00:00:00"/>
    <x v="2"/>
    <x v="2"/>
    <s v="Canceled"/>
    <x v="2"/>
    <n v="1.99"/>
    <x v="5"/>
    <n v="111.44"/>
  </r>
  <r>
    <d v="2019-01-30T00:00:00"/>
    <x v="0"/>
    <x v="0"/>
    <s v="Shipped"/>
    <x v="1"/>
    <n v="4.99"/>
    <x v="17"/>
    <n v="139.72"/>
  </r>
  <r>
    <d v="2019-01-31T00:00:00"/>
    <x v="1"/>
    <x v="1"/>
    <s v="Backorder"/>
    <x v="0"/>
    <n v="2.99"/>
    <x v="18"/>
    <n v="35.880000000000003"/>
  </r>
  <r>
    <d v="2019-02-01T00:00:00"/>
    <x v="1"/>
    <x v="1"/>
    <s v="Shipped"/>
    <x v="4"/>
    <n v="4.99"/>
    <x v="19"/>
    <n v="79.84"/>
  </r>
  <r>
    <d v="2019-02-04T00:00:00"/>
    <x v="1"/>
    <x v="1"/>
    <s v="Shipped"/>
    <x v="4"/>
    <n v="4.99"/>
    <x v="20"/>
    <n v="239.52"/>
  </r>
  <r>
    <d v="2019-02-05T00:00:00"/>
    <x v="1"/>
    <x v="1"/>
    <s v="Pending"/>
    <x v="2"/>
    <n v="1.99"/>
    <x v="21"/>
    <n v="127.36"/>
  </r>
  <r>
    <d v="2019-02-06T00:00:00"/>
    <x v="4"/>
    <x v="1"/>
    <s v="Pending"/>
    <x v="2"/>
    <n v="1.99"/>
    <x v="22"/>
    <n v="29.85"/>
  </r>
  <r>
    <d v="2019-02-07T00:00:00"/>
    <x v="4"/>
    <x v="1"/>
    <s v="Pending"/>
    <x v="1"/>
    <n v="4.99"/>
    <x v="23"/>
    <n v="354.29"/>
  </r>
  <r>
    <d v="2019-02-08T00:00:00"/>
    <x v="2"/>
    <x v="2"/>
    <s v="Shipped"/>
    <x v="4"/>
    <n v="4.99"/>
    <x v="24"/>
    <n v="479.04"/>
  </r>
  <r>
    <d v="2019-02-11T00:00:00"/>
    <x v="3"/>
    <x v="2"/>
    <s v="Shipped"/>
    <x v="3"/>
    <n v="275"/>
    <x v="10"/>
    <n v="550"/>
  </r>
  <r>
    <d v="2019-02-12T00:00:00"/>
    <x v="5"/>
    <x v="0"/>
    <s v="Canceled"/>
    <x v="0"/>
    <n v="2.99"/>
    <x v="25"/>
    <n v="200.33"/>
  </r>
  <r>
    <d v="2019-02-13T00:00:00"/>
    <x v="4"/>
    <x v="1"/>
    <s v="Shipped"/>
    <x v="4"/>
    <n v="4.99"/>
    <x v="9"/>
    <n v="369.26"/>
  </r>
  <r>
    <d v="2019-02-14T00:00:00"/>
    <x v="2"/>
    <x v="2"/>
    <s v="Shipped"/>
    <x v="3"/>
    <n v="275"/>
    <x v="26"/>
    <n v="1375"/>
  </r>
  <r>
    <d v="2019-02-15T00:00:00"/>
    <x v="5"/>
    <x v="0"/>
    <s v="Backorder"/>
    <x v="1"/>
    <n v="4.99"/>
    <x v="27"/>
    <n v="229.54000000000002"/>
  </r>
  <r>
    <d v="2019-02-18T00:00:00"/>
    <x v="0"/>
    <x v="0"/>
    <s v="Pending"/>
    <x v="4"/>
    <n v="4.99"/>
    <x v="28"/>
    <n v="494.01000000000005"/>
  </r>
  <r>
    <d v="2019-02-19T00:00:00"/>
    <x v="4"/>
    <x v="1"/>
    <s v="Shipped"/>
    <x v="2"/>
    <n v="1.99"/>
    <x v="29"/>
    <n v="81.59"/>
  </r>
  <r>
    <d v="2019-02-20T00:00:00"/>
    <x v="5"/>
    <x v="0"/>
    <s v="Canceled"/>
    <x v="3"/>
    <n v="275"/>
    <x v="12"/>
    <n v="275"/>
  </r>
  <r>
    <d v="2019-02-21T00:00:00"/>
    <x v="5"/>
    <x v="0"/>
    <s v="Shipped"/>
    <x v="1"/>
    <n v="4.99"/>
    <x v="30"/>
    <n v="434.13"/>
  </r>
  <r>
    <d v="2019-02-22T00:00:00"/>
    <x v="2"/>
    <x v="2"/>
    <s v="Pending"/>
    <x v="4"/>
    <n v="4.99"/>
    <x v="31"/>
    <n v="309.38"/>
  </r>
  <r>
    <d v="2019-02-25T00:00:00"/>
    <x v="1"/>
    <x v="1"/>
    <s v="Shipped"/>
    <x v="1"/>
    <n v="4.99"/>
    <x v="32"/>
    <n v="19.96"/>
  </r>
  <r>
    <d v="2019-02-26T00:00:00"/>
    <x v="3"/>
    <x v="2"/>
    <s v="Shipped"/>
    <x v="1"/>
    <n v="4.99"/>
    <x v="33"/>
    <n v="34.93"/>
  </r>
  <r>
    <d v="2019-02-27T00:00:00"/>
    <x v="3"/>
    <x v="2"/>
    <s v="Canceled"/>
    <x v="1"/>
    <n v="4.99"/>
    <x v="34"/>
    <n v="429.14000000000004"/>
  </r>
  <r>
    <d v="2019-02-28T00:00:00"/>
    <x v="0"/>
    <x v="0"/>
    <s v="Shipped"/>
    <x v="4"/>
    <n v="4.99"/>
    <x v="2"/>
    <n v="249.5"/>
  </r>
  <r>
    <d v="2019-03-01T00:00:00"/>
    <x v="1"/>
    <x v="1"/>
    <s v="Backorder"/>
    <x v="4"/>
    <n v="4.99"/>
    <x v="7"/>
    <n v="374.25"/>
  </r>
  <r>
    <d v="2019-03-04T00:00:00"/>
    <x v="2"/>
    <x v="2"/>
    <s v="Pending"/>
    <x v="0"/>
    <n v="2.99"/>
    <x v="35"/>
    <n v="197.34"/>
  </r>
  <r>
    <d v="2019-03-05T00:00:00"/>
    <x v="5"/>
    <x v="0"/>
    <s v="Pending"/>
    <x v="0"/>
    <n v="2.99"/>
    <x v="36"/>
    <n v="158.47"/>
  </r>
  <r>
    <d v="2019-03-06T00:00:00"/>
    <x v="5"/>
    <x v="0"/>
    <s v="Shipped"/>
    <x v="1"/>
    <n v="4.99"/>
    <x v="37"/>
    <n v="399.20000000000005"/>
  </r>
  <r>
    <d v="2019-03-07T00:00:00"/>
    <x v="1"/>
    <x v="1"/>
    <s v="Shipped"/>
    <x v="2"/>
    <n v="1.99"/>
    <x v="24"/>
    <n v="191.04"/>
  </r>
  <r>
    <d v="2019-03-08T00:00:00"/>
    <x v="4"/>
    <x v="1"/>
    <s v="Backorder"/>
    <x v="4"/>
    <n v="4.99"/>
    <x v="31"/>
    <n v="309.38"/>
  </r>
  <r>
    <d v="2019-03-11T00:00:00"/>
    <x v="2"/>
    <x v="2"/>
    <s v="Pending"/>
    <x v="4"/>
    <n v="4.99"/>
    <x v="38"/>
    <n v="339.32"/>
  </r>
  <r>
    <d v="2019-03-12T00:00:00"/>
    <x v="3"/>
    <x v="2"/>
    <s v="Backorder"/>
    <x v="3"/>
    <n v="275"/>
    <x v="10"/>
    <n v="550"/>
  </r>
  <r>
    <d v="2019-03-13T00:00:00"/>
    <x v="0"/>
    <x v="0"/>
    <s v="Pending"/>
    <x v="4"/>
    <n v="4.99"/>
    <x v="39"/>
    <n v="274.45"/>
  </r>
  <r>
    <d v="2019-03-14T00:00:00"/>
    <x v="4"/>
    <x v="1"/>
    <s v="Shipped"/>
    <x v="0"/>
    <n v="2.99"/>
    <x v="19"/>
    <n v="47.84"/>
  </r>
  <r>
    <d v="2019-03-15T00:00:00"/>
    <x v="4"/>
    <x v="1"/>
    <s v="Pending"/>
    <x v="0"/>
    <n v="2.99"/>
    <x v="38"/>
    <n v="203.32000000000002"/>
  </r>
  <r>
    <d v="2019-03-18T00:00:00"/>
    <x v="4"/>
    <x v="1"/>
    <s v="Backorder"/>
    <x v="3"/>
    <n v="275"/>
    <x v="26"/>
    <n v="1375"/>
  </r>
  <r>
    <d v="2019-03-19T00:00:00"/>
    <x v="3"/>
    <x v="2"/>
    <s v="Shipped"/>
    <x v="3"/>
    <n v="275"/>
    <x v="10"/>
    <n v="550"/>
  </r>
  <r>
    <d v="2019-03-20T00:00:00"/>
    <x v="3"/>
    <x v="2"/>
    <s v="Shipped"/>
    <x v="4"/>
    <n v="4.99"/>
    <x v="40"/>
    <n v="209.58"/>
  </r>
  <r>
    <d v="2019-03-21T00:00:00"/>
    <x v="5"/>
    <x v="0"/>
    <s v="Shipped"/>
    <x v="0"/>
    <n v="2.99"/>
    <x v="33"/>
    <n v="20.93"/>
  </r>
  <r>
    <d v="2019-03-22T00:00:00"/>
    <x v="4"/>
    <x v="1"/>
    <s v="Backorder"/>
    <x v="1"/>
    <n v="4.99"/>
    <x v="41"/>
    <n v="349.3"/>
  </r>
  <r>
    <d v="2019-03-25T00:00:00"/>
    <x v="2"/>
    <x v="2"/>
    <s v="Pending"/>
    <x v="3"/>
    <n v="275"/>
    <x v="32"/>
    <n v="1100"/>
  </r>
  <r>
    <d v="2019-03-26T00:00:00"/>
    <x v="0"/>
    <x v="0"/>
    <s v="Backorder"/>
    <x v="0"/>
    <n v="2.99"/>
    <x v="40"/>
    <n v="125.58000000000001"/>
  </r>
  <r>
    <d v="2019-03-27T00:00:00"/>
    <x v="3"/>
    <x v="2"/>
    <s v="Shipped"/>
    <x v="4"/>
    <n v="4.99"/>
    <x v="11"/>
    <n v="144.71"/>
  </r>
  <r>
    <d v="2019-03-28T00:00:00"/>
    <x v="3"/>
    <x v="2"/>
    <s v="Shipped"/>
    <x v="2"/>
    <n v="1.99"/>
    <x v="42"/>
    <n v="151.24"/>
  </r>
  <r>
    <d v="2019-03-29T00:00:00"/>
    <x v="0"/>
    <x v="0"/>
    <s v="Shipped"/>
    <x v="2"/>
    <n v="1.99"/>
    <x v="43"/>
    <n v="153.229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0CE678-EAD2-425A-B7D1-DD4789BB0820}"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7:C34" firstHeaderRow="0" firstDataRow="1" firstDataCol="1"/>
  <pivotFields count="10">
    <pivotField numFmtId="14" showAll="0"/>
    <pivotField axis="axisRow" showAll="0">
      <items count="7">
        <item x="2"/>
        <item x="5"/>
        <item x="1"/>
        <item x="0"/>
        <item x="4"/>
        <item x="3"/>
        <item t="default"/>
      </items>
    </pivotField>
    <pivotField showAll="0"/>
    <pivotField showAll="0"/>
    <pivotField showAll="0"/>
    <pivotField showAll="0"/>
    <pivotField showAll="0"/>
    <pivotField dataField="1" showAll="0"/>
    <pivotField dataField="1" dragToRow="0" dragToCol="0" dragToPage="0" showAll="0" defaultSubtotal="0"/>
    <pivotField dragToRow="0" dragToCol="0" dragToPage="0" showAll="0" defaultSubtotal="0"/>
  </pivotFields>
  <rowFields count="1">
    <field x="1"/>
  </rowFields>
  <rowItems count="7">
    <i>
      <x/>
    </i>
    <i>
      <x v="1"/>
    </i>
    <i>
      <x v="2"/>
    </i>
    <i>
      <x v="3"/>
    </i>
    <i>
      <x v="4"/>
    </i>
    <i>
      <x v="5"/>
    </i>
    <i t="grand">
      <x/>
    </i>
  </rowItems>
  <colFields count="1">
    <field x="-2"/>
  </colFields>
  <colItems count="2">
    <i>
      <x/>
    </i>
    <i i="1">
      <x v="1"/>
    </i>
  </colItems>
  <dataFields count="2">
    <dataField name="Sum of Total" fld="7" baseField="0" baseItem="0"/>
    <dataField name="Sum of Bonu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D8D4AC-D26E-423E-88D1-6FB64EC504FE}"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22" firstHeaderRow="1" firstDataRow="1" firstDataCol="1"/>
  <pivotFields count="10">
    <pivotField numFmtId="14" showAll="0"/>
    <pivotField showAll="0"/>
    <pivotField axis="axisRow" showAll="0">
      <items count="4">
        <item x="0"/>
        <item x="1"/>
        <item x="2"/>
        <item t="default"/>
      </items>
    </pivotField>
    <pivotField showAll="0"/>
    <pivotField axis="axisRow" showAll="0">
      <items count="6">
        <item x="1"/>
        <item x="3"/>
        <item x="2"/>
        <item x="4"/>
        <item x="0"/>
        <item t="default"/>
      </items>
    </pivotField>
    <pivotField showAll="0"/>
    <pivotField showAll="0"/>
    <pivotField dataField="1" showAll="0"/>
    <pivotField dragToRow="0" dragToCol="0" dragToPage="0" showAll="0" defaultSubtotal="0"/>
    <pivotField dragToRow="0" dragToCol="0" dragToPage="0" showAll="0" defaultSubtotal="0"/>
  </pivotFields>
  <rowFields count="2">
    <field x="2"/>
    <field x="4"/>
  </rowFields>
  <rowItems count="19">
    <i>
      <x/>
    </i>
    <i r="1">
      <x/>
    </i>
    <i r="1">
      <x v="1"/>
    </i>
    <i r="1">
      <x v="2"/>
    </i>
    <i r="1">
      <x v="3"/>
    </i>
    <i r="1">
      <x v="4"/>
    </i>
    <i>
      <x v="1"/>
    </i>
    <i r="1">
      <x/>
    </i>
    <i r="1">
      <x v="1"/>
    </i>
    <i r="1">
      <x v="2"/>
    </i>
    <i r="1">
      <x v="3"/>
    </i>
    <i r="1">
      <x v="4"/>
    </i>
    <i>
      <x v="2"/>
    </i>
    <i r="1">
      <x/>
    </i>
    <i r="1">
      <x v="1"/>
    </i>
    <i r="1">
      <x v="2"/>
    </i>
    <i r="1">
      <x v="3"/>
    </i>
    <i r="1">
      <x v="4"/>
    </i>
    <i t="grand">
      <x/>
    </i>
  </rowItems>
  <colItems count="1">
    <i/>
  </colItems>
  <dataFields count="1">
    <dataField name="Sum of Total"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0615A3-591A-45D8-B869-5965141DA453}"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8:C85" firstHeaderRow="0" firstDataRow="1" firstDataCol="1"/>
  <pivotFields count="10">
    <pivotField numFmtId="14" showAll="0"/>
    <pivotField axis="axisRow" showAll="0">
      <items count="7">
        <item x="2"/>
        <item x="5"/>
        <item x="1"/>
        <item x="0"/>
        <item x="4"/>
        <item x="3"/>
        <item t="default"/>
      </items>
    </pivotField>
    <pivotField showAll="0"/>
    <pivotField showAll="0"/>
    <pivotField showAll="0">
      <items count="6">
        <item x="1"/>
        <item x="3"/>
        <item x="2"/>
        <item x="4"/>
        <item x="0"/>
        <item t="default"/>
      </items>
    </pivotField>
    <pivotField showAll="0"/>
    <pivotField showAll="0">
      <items count="45">
        <item x="12"/>
        <item x="10"/>
        <item x="16"/>
        <item x="32"/>
        <item x="26"/>
        <item x="33"/>
        <item x="18"/>
        <item x="22"/>
        <item x="19"/>
        <item x="13"/>
        <item x="4"/>
        <item x="17"/>
        <item x="11"/>
        <item x="8"/>
        <item x="14"/>
        <item x="0"/>
        <item x="29"/>
        <item x="40"/>
        <item x="27"/>
        <item x="20"/>
        <item x="2"/>
        <item x="36"/>
        <item x="39"/>
        <item x="5"/>
        <item x="3"/>
        <item x="31"/>
        <item x="21"/>
        <item x="35"/>
        <item x="25"/>
        <item x="38"/>
        <item x="41"/>
        <item x="23"/>
        <item x="9"/>
        <item x="7"/>
        <item x="42"/>
        <item x="43"/>
        <item x="37"/>
        <item x="15"/>
        <item x="34"/>
        <item x="30"/>
        <item x="6"/>
        <item x="1"/>
        <item x="24"/>
        <item x="28"/>
        <item t="default"/>
      </items>
    </pivotField>
    <pivotField showAll="0"/>
    <pivotField dataField="1" dragToRow="0" dragToCol="0" dragToPage="0" showAll="0" defaultSubtotal="0"/>
    <pivotField dataField="1" dragToRow="0" dragToCol="0" dragToPage="0" showAll="0" defaultSubtotal="0"/>
  </pivotFields>
  <rowFields count="1">
    <field x="1"/>
  </rowFields>
  <rowItems count="7">
    <i>
      <x/>
    </i>
    <i>
      <x v="1"/>
    </i>
    <i>
      <x v="2"/>
    </i>
    <i>
      <x v="3"/>
    </i>
    <i>
      <x v="4"/>
    </i>
    <i>
      <x v="5"/>
    </i>
    <i t="grand">
      <x/>
    </i>
  </rowItems>
  <colFields count="1">
    <field x="-2"/>
  </colFields>
  <colItems count="2">
    <i>
      <x/>
    </i>
    <i i="1">
      <x v="1"/>
    </i>
  </colItems>
  <dataFields count="2">
    <dataField name="Sum of Bonus 100" fld="9" baseField="0" baseItem="0"/>
    <dataField name="Sum of Bonu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578195-FFB6-40C3-B5A2-A1453B10E595}"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0:D74" firstHeaderRow="0" firstDataRow="1" firstDataCol="1"/>
  <pivotFields count="10">
    <pivotField numFmtId="14" showAll="0"/>
    <pivotField axis="axisRow" showAll="0">
      <items count="7">
        <item x="2"/>
        <item x="5"/>
        <item x="1"/>
        <item x="0"/>
        <item x="4"/>
        <item x="3"/>
        <item t="default"/>
      </items>
    </pivotField>
    <pivotField showAll="0"/>
    <pivotField showAll="0"/>
    <pivotField axis="axisRow" showAll="0">
      <items count="6">
        <item x="1"/>
        <item x="3"/>
        <item x="2"/>
        <item x="4"/>
        <item x="0"/>
        <item t="default"/>
      </items>
    </pivotField>
    <pivotField showAll="0"/>
    <pivotField dataField="1" showAll="0"/>
    <pivotField dataField="1" showAll="0"/>
    <pivotField dragToRow="0" dragToCol="0" dragToPage="0" showAll="0" defaultSubtotal="0"/>
    <pivotField dataField="1" dragToRow="0" dragToCol="0" dragToPage="0" showAll="0" defaultSubtotal="0"/>
  </pivotFields>
  <rowFields count="2">
    <field x="1"/>
    <field x="4"/>
  </rowFields>
  <rowItems count="34">
    <i>
      <x/>
    </i>
    <i r="1">
      <x/>
    </i>
    <i r="1">
      <x v="1"/>
    </i>
    <i r="1">
      <x v="2"/>
    </i>
    <i r="1">
      <x v="3"/>
    </i>
    <i r="1">
      <x v="4"/>
    </i>
    <i>
      <x v="1"/>
    </i>
    <i r="1">
      <x/>
    </i>
    <i r="1">
      <x v="1"/>
    </i>
    <i r="1">
      <x v="4"/>
    </i>
    <i>
      <x v="2"/>
    </i>
    <i r="1">
      <x/>
    </i>
    <i r="1">
      <x v="1"/>
    </i>
    <i r="1">
      <x v="2"/>
    </i>
    <i r="1">
      <x v="3"/>
    </i>
    <i r="1">
      <x v="4"/>
    </i>
    <i>
      <x v="3"/>
    </i>
    <i r="1">
      <x/>
    </i>
    <i r="1">
      <x v="2"/>
    </i>
    <i r="1">
      <x v="3"/>
    </i>
    <i r="1">
      <x v="4"/>
    </i>
    <i>
      <x v="4"/>
    </i>
    <i r="1">
      <x/>
    </i>
    <i r="1">
      <x v="1"/>
    </i>
    <i r="1">
      <x v="2"/>
    </i>
    <i r="1">
      <x v="3"/>
    </i>
    <i r="1">
      <x v="4"/>
    </i>
    <i>
      <x v="5"/>
    </i>
    <i r="1">
      <x/>
    </i>
    <i r="1">
      <x v="1"/>
    </i>
    <i r="1">
      <x v="2"/>
    </i>
    <i r="1">
      <x v="3"/>
    </i>
    <i r="1">
      <x v="4"/>
    </i>
    <i t="grand">
      <x/>
    </i>
  </rowItems>
  <colFields count="1">
    <field x="-2"/>
  </colFields>
  <colItems count="3">
    <i>
      <x/>
    </i>
    <i i="1">
      <x v="1"/>
    </i>
    <i i="2">
      <x v="2"/>
    </i>
  </colItems>
  <dataFields count="3">
    <dataField name="Sum of Total" fld="7" baseField="0" baseItem="0"/>
    <dataField name="Sum of Units" fld="6" baseField="0" baseItem="0"/>
    <dataField name="Sum of Bonus 100"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B2CF04B-EB7A-4652-92D8-28810670B794}" sourceName="Product">
  <pivotTables>
    <pivotTable tabId="12" name="PivotTable6"/>
  </pivotTables>
  <data>
    <tabular pivotCacheId="1305478585">
      <items count="5">
        <i x="1" s="1"/>
        <i x="3" s="1"/>
        <i x="2"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EF8258BE-94B4-46F3-8EAB-4C2C982F8B11}" cache="Slicer_Product"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E3CD72-D4E4-459F-B338-6CDBFD098E47}" name="Table1" displayName="Table1" ref="A1:H65" totalsRowShown="0">
  <autoFilter ref="A1:H65" xr:uid="{00000000-0009-0000-0100-000001000000}"/>
  <sortState xmlns:xlrd2="http://schemas.microsoft.com/office/spreadsheetml/2017/richdata2" ref="A2:H81">
    <sortCondition ref="A2"/>
  </sortState>
  <tableColumns count="8">
    <tableColumn id="1" xr3:uid="{A8897071-4DC8-4EA3-BC2C-B8538775494A}" name="Date" dataDxfId="0"/>
    <tableColumn id="2" xr3:uid="{6B612567-000E-4AFA-AC40-B89FBF4257F3}" name="Rep"/>
    <tableColumn id="3" xr3:uid="{4219F4C4-FC78-44A9-8BDA-C07EE1BC39A0}" name="Region"/>
    <tableColumn id="4" xr3:uid="{75D26985-BC44-49D3-B687-3B3824741F45}" name="Order Status"/>
    <tableColumn id="5" xr3:uid="{5083E73C-1FC2-4998-B3C8-CF3D5C8A9674}" name="Product"/>
    <tableColumn id="6" xr3:uid="{7C8D7F02-F98B-43EC-8ED0-3A6CDD0307AD}" name="Cost"/>
    <tableColumn id="7" xr3:uid="{55E48086-A72E-4084-B745-58756746CDBB}" name="Units"/>
    <tableColumn id="8" xr3:uid="{101A8AC7-B6B4-488A-8BF4-07FD725CCCA7}" name="Total">
      <calculatedColumnFormula>Table1[[#This Row],[Cost]]*Table1[[#This Row],[Units]]</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8F251-6324-4D03-AD18-3BD19F004CC6}">
  <sheetPr>
    <pageSetUpPr fitToPage="1"/>
  </sheetPr>
  <dimension ref="A3:G183"/>
  <sheetViews>
    <sheetView tabSelected="1" topLeftCell="A153" zoomScaleNormal="100" workbookViewId="0">
      <selection activeCell="E178" sqref="E178"/>
    </sheetView>
  </sheetViews>
  <sheetFormatPr defaultRowHeight="14.4" x14ac:dyDescent="0.3"/>
  <cols>
    <col min="1" max="1" width="10.44140625" customWidth="1"/>
    <col min="2" max="2" width="19.88671875" customWidth="1"/>
    <col min="3" max="3" width="22.109375" customWidth="1"/>
    <col min="4" max="4" width="18" customWidth="1"/>
    <col min="5" max="5" width="12.44140625" customWidth="1"/>
    <col min="7" max="7" width="18.5546875" bestFit="1" customWidth="1"/>
  </cols>
  <sheetData>
    <row r="3" spans="1:7" ht="14.4" customHeight="1" x14ac:dyDescent="0.3">
      <c r="A3" s="17" t="s">
        <v>7</v>
      </c>
      <c r="B3" s="17"/>
      <c r="C3" s="17"/>
      <c r="D3" s="17"/>
      <c r="E3" s="17"/>
      <c r="F3" s="17"/>
      <c r="G3" s="17"/>
    </row>
    <row r="4" spans="1:7" x14ac:dyDescent="0.3">
      <c r="A4" s="17"/>
      <c r="B4" s="17"/>
      <c r="C4" s="17"/>
      <c r="D4" s="17"/>
      <c r="E4" s="17"/>
      <c r="F4" s="17"/>
      <c r="G4" s="17"/>
    </row>
    <row r="5" spans="1:7" x14ac:dyDescent="0.3">
      <c r="B5" s="4" t="s">
        <v>3</v>
      </c>
      <c r="C5" s="4" t="s">
        <v>4</v>
      </c>
      <c r="D5" s="4" t="s">
        <v>5</v>
      </c>
      <c r="E5" s="4" t="s">
        <v>6</v>
      </c>
    </row>
    <row r="6" spans="1:7" x14ac:dyDescent="0.3">
      <c r="B6" s="4">
        <v>1</v>
      </c>
      <c r="C6" s="4">
        <v>317.38</v>
      </c>
      <c r="D6" s="4">
        <v>317.38</v>
      </c>
      <c r="E6" s="4" t="str">
        <f>IF(C6=D6,"Correct","Incorrect")</f>
        <v>Correct</v>
      </c>
      <c r="G6" s="15" t="s">
        <v>199</v>
      </c>
    </row>
    <row r="7" spans="1:7" x14ac:dyDescent="0.3">
      <c r="B7" s="4">
        <v>2</v>
      </c>
      <c r="C7" s="4">
        <v>442.76</v>
      </c>
      <c r="D7" s="4">
        <v>44.66</v>
      </c>
      <c r="E7" s="4" t="str">
        <f t="shared" ref="E7:E11" si="0">IF(C7=D7,"Correct","Incorrect")</f>
        <v>Incorrect</v>
      </c>
    </row>
    <row r="8" spans="1:7" x14ac:dyDescent="0.3">
      <c r="B8" s="4">
        <v>3</v>
      </c>
      <c r="C8" s="4">
        <v>398.19</v>
      </c>
      <c r="D8" s="4">
        <v>393.19</v>
      </c>
      <c r="E8" s="4" t="str">
        <f t="shared" si="0"/>
        <v>Incorrect</v>
      </c>
    </row>
    <row r="9" spans="1:7" x14ac:dyDescent="0.3">
      <c r="B9" s="4">
        <v>4</v>
      </c>
      <c r="C9" s="4">
        <v>428.44</v>
      </c>
      <c r="D9" s="4">
        <v>428.44</v>
      </c>
      <c r="E9" s="4" t="str">
        <f t="shared" si="0"/>
        <v>Correct</v>
      </c>
    </row>
    <row r="10" spans="1:7" x14ac:dyDescent="0.3">
      <c r="B10" s="4">
        <v>5</v>
      </c>
      <c r="C10" s="4">
        <v>103.69</v>
      </c>
      <c r="D10" s="4">
        <v>103.39</v>
      </c>
      <c r="E10" s="4" t="str">
        <f t="shared" si="0"/>
        <v>Incorrect</v>
      </c>
    </row>
    <row r="11" spans="1:7" x14ac:dyDescent="0.3">
      <c r="B11" s="4">
        <v>6</v>
      </c>
      <c r="C11" s="4">
        <v>290</v>
      </c>
      <c r="D11" s="4">
        <v>290</v>
      </c>
      <c r="E11" s="4" t="str">
        <f t="shared" si="0"/>
        <v>Correct</v>
      </c>
    </row>
    <row r="13" spans="1:7" x14ac:dyDescent="0.3">
      <c r="A13" s="17" t="s">
        <v>8</v>
      </c>
      <c r="B13" s="17"/>
      <c r="C13" s="17"/>
      <c r="D13" s="17"/>
      <c r="E13" s="17"/>
      <c r="F13" s="17"/>
      <c r="G13" s="17"/>
    </row>
    <row r="14" spans="1:7" x14ac:dyDescent="0.3">
      <c r="A14" s="17"/>
      <c r="B14" s="17"/>
      <c r="C14" s="17"/>
      <c r="D14" s="17"/>
      <c r="E14" s="17"/>
      <c r="F14" s="17"/>
      <c r="G14" s="17"/>
    </row>
    <row r="15" spans="1:7" x14ac:dyDescent="0.3">
      <c r="B15" s="4" t="s">
        <v>3</v>
      </c>
      <c r="C15" s="4" t="s">
        <v>4</v>
      </c>
      <c r="D15" s="4" t="s">
        <v>5</v>
      </c>
      <c r="E15" s="4" t="s">
        <v>6</v>
      </c>
    </row>
    <row r="16" spans="1:7" x14ac:dyDescent="0.3">
      <c r="B16" s="4">
        <v>1</v>
      </c>
      <c r="C16" s="4">
        <v>317.38</v>
      </c>
      <c r="D16" s="4">
        <v>317.38</v>
      </c>
      <c r="E16" s="13" t="str">
        <f>IF(C16=D16,"","Need to Follow Up")</f>
        <v/>
      </c>
      <c r="G16" s="15" t="s">
        <v>198</v>
      </c>
    </row>
    <row r="17" spans="1:7" x14ac:dyDescent="0.3">
      <c r="B17" s="4">
        <v>2</v>
      </c>
      <c r="C17" s="4">
        <v>442.76</v>
      </c>
      <c r="D17" s="4">
        <v>44.66</v>
      </c>
      <c r="E17" s="13" t="str">
        <f t="shared" ref="E17:E21" si="1">IF(C17=D17,"","Need to Follow Up")</f>
        <v>Need to Follow Up</v>
      </c>
    </row>
    <row r="18" spans="1:7" x14ac:dyDescent="0.3">
      <c r="B18" s="4">
        <v>3</v>
      </c>
      <c r="C18" s="4">
        <v>398.19</v>
      </c>
      <c r="D18" s="4">
        <v>393.19</v>
      </c>
      <c r="E18" s="13" t="str">
        <f t="shared" si="1"/>
        <v>Need to Follow Up</v>
      </c>
    </row>
    <row r="19" spans="1:7" x14ac:dyDescent="0.3">
      <c r="B19" s="4">
        <v>4</v>
      </c>
      <c r="C19" s="4">
        <v>428.44</v>
      </c>
      <c r="D19" s="4">
        <v>428.44</v>
      </c>
      <c r="E19" s="13" t="str">
        <f t="shared" si="1"/>
        <v/>
      </c>
    </row>
    <row r="20" spans="1:7" x14ac:dyDescent="0.3">
      <c r="B20" s="4">
        <v>5</v>
      </c>
      <c r="C20" s="4">
        <v>103.69</v>
      </c>
      <c r="D20" s="4">
        <v>103.39</v>
      </c>
      <c r="E20" s="13" t="str">
        <f t="shared" si="1"/>
        <v>Need to Follow Up</v>
      </c>
    </row>
    <row r="21" spans="1:7" x14ac:dyDescent="0.3">
      <c r="B21" s="4">
        <v>6</v>
      </c>
      <c r="C21" s="4">
        <v>290</v>
      </c>
      <c r="D21" s="4">
        <v>290</v>
      </c>
      <c r="E21" s="13" t="str">
        <f t="shared" si="1"/>
        <v/>
      </c>
    </row>
    <row r="23" spans="1:7" x14ac:dyDescent="0.3">
      <c r="A23" s="2" t="s">
        <v>38</v>
      </c>
    </row>
    <row r="25" spans="1:7" x14ac:dyDescent="0.3">
      <c r="A25" t="s">
        <v>9</v>
      </c>
      <c r="B25" t="s">
        <v>1</v>
      </c>
      <c r="C25" t="s">
        <v>10</v>
      </c>
      <c r="D25" t="s">
        <v>11</v>
      </c>
      <c r="E25" t="s">
        <v>12</v>
      </c>
      <c r="F25" t="s">
        <v>13</v>
      </c>
      <c r="G25" t="s">
        <v>14</v>
      </c>
    </row>
    <row r="26" spans="1:7" x14ac:dyDescent="0.3">
      <c r="A26">
        <v>1</v>
      </c>
      <c r="B26" s="3">
        <v>43101</v>
      </c>
      <c r="C26" t="s">
        <v>15</v>
      </c>
      <c r="D26" t="s">
        <v>21</v>
      </c>
      <c r="E26">
        <v>25</v>
      </c>
      <c r="F26" t="s">
        <v>25</v>
      </c>
      <c r="G26" t="s">
        <v>30</v>
      </c>
    </row>
    <row r="27" spans="1:7" x14ac:dyDescent="0.3">
      <c r="A27">
        <v>2</v>
      </c>
      <c r="B27" s="3">
        <v>43105</v>
      </c>
      <c r="C27" t="s">
        <v>16</v>
      </c>
      <c r="D27" t="s">
        <v>22</v>
      </c>
      <c r="E27">
        <v>30</v>
      </c>
      <c r="F27" t="s">
        <v>26</v>
      </c>
      <c r="G27" t="s">
        <v>31</v>
      </c>
    </row>
    <row r="28" spans="1:7" x14ac:dyDescent="0.3">
      <c r="A28">
        <v>3</v>
      </c>
      <c r="B28" s="3">
        <v>43105</v>
      </c>
      <c r="C28" t="s">
        <v>17</v>
      </c>
      <c r="D28" t="s">
        <v>22</v>
      </c>
      <c r="E28">
        <v>15</v>
      </c>
      <c r="F28" t="s">
        <v>26</v>
      </c>
      <c r="G28" t="s">
        <v>32</v>
      </c>
    </row>
    <row r="29" spans="1:7" x14ac:dyDescent="0.3">
      <c r="A29">
        <v>4</v>
      </c>
      <c r="B29" s="3">
        <v>43106</v>
      </c>
      <c r="C29" t="s">
        <v>18</v>
      </c>
      <c r="D29" t="s">
        <v>21</v>
      </c>
      <c r="E29">
        <v>32</v>
      </c>
      <c r="F29" t="s">
        <v>27</v>
      </c>
      <c r="G29" t="s">
        <v>31</v>
      </c>
    </row>
    <row r="30" spans="1:7" x14ac:dyDescent="0.3">
      <c r="A30">
        <v>5</v>
      </c>
      <c r="B30" s="3">
        <v>43112</v>
      </c>
      <c r="C30" t="s">
        <v>17</v>
      </c>
      <c r="D30" t="s">
        <v>23</v>
      </c>
      <c r="E30">
        <v>25</v>
      </c>
      <c r="F30" t="s">
        <v>28</v>
      </c>
      <c r="G30" t="s">
        <v>30</v>
      </c>
    </row>
    <row r="31" spans="1:7" x14ac:dyDescent="0.3">
      <c r="A31">
        <v>6</v>
      </c>
      <c r="B31" s="3">
        <v>43114</v>
      </c>
      <c r="C31" t="s">
        <v>18</v>
      </c>
      <c r="D31" t="s">
        <v>22</v>
      </c>
      <c r="E31">
        <v>18</v>
      </c>
      <c r="F31" t="s">
        <v>29</v>
      </c>
      <c r="G31" t="s">
        <v>33</v>
      </c>
    </row>
    <row r="32" spans="1:7" x14ac:dyDescent="0.3">
      <c r="A32">
        <v>7</v>
      </c>
      <c r="B32" s="3">
        <v>43114</v>
      </c>
      <c r="C32" t="s">
        <v>16</v>
      </c>
      <c r="D32" t="s">
        <v>23</v>
      </c>
      <c r="E32">
        <v>15</v>
      </c>
      <c r="F32" t="s">
        <v>25</v>
      </c>
      <c r="G32" t="s">
        <v>32</v>
      </c>
    </row>
    <row r="33" spans="1:7" x14ac:dyDescent="0.3">
      <c r="A33">
        <v>8</v>
      </c>
      <c r="B33" s="3">
        <v>43114</v>
      </c>
      <c r="C33" t="s">
        <v>15</v>
      </c>
      <c r="D33" t="s">
        <v>23</v>
      </c>
      <c r="E33">
        <v>25</v>
      </c>
      <c r="F33" t="s">
        <v>25</v>
      </c>
      <c r="G33" t="s">
        <v>33</v>
      </c>
    </row>
    <row r="34" spans="1:7" x14ac:dyDescent="0.3">
      <c r="A34">
        <v>9</v>
      </c>
      <c r="B34" s="3">
        <v>43116</v>
      </c>
      <c r="C34" t="s">
        <v>15</v>
      </c>
      <c r="D34" t="s">
        <v>21</v>
      </c>
      <c r="E34">
        <v>30</v>
      </c>
      <c r="F34" t="s">
        <v>27</v>
      </c>
      <c r="G34" t="s">
        <v>34</v>
      </c>
    </row>
    <row r="35" spans="1:7" x14ac:dyDescent="0.3">
      <c r="A35">
        <v>10</v>
      </c>
      <c r="B35" s="3">
        <v>43116</v>
      </c>
      <c r="C35" t="s">
        <v>18</v>
      </c>
      <c r="D35" t="s">
        <v>23</v>
      </c>
      <c r="E35">
        <v>15</v>
      </c>
      <c r="F35" t="s">
        <v>29</v>
      </c>
      <c r="G35" t="s">
        <v>31</v>
      </c>
    </row>
    <row r="36" spans="1:7" x14ac:dyDescent="0.3">
      <c r="A36">
        <v>11</v>
      </c>
      <c r="B36" s="3">
        <v>43117</v>
      </c>
      <c r="C36" t="s">
        <v>17</v>
      </c>
      <c r="D36" t="s">
        <v>24</v>
      </c>
      <c r="E36">
        <v>25</v>
      </c>
      <c r="F36" t="s">
        <v>26</v>
      </c>
      <c r="G36" t="s">
        <v>34</v>
      </c>
    </row>
    <row r="37" spans="1:7" x14ac:dyDescent="0.3">
      <c r="A37">
        <v>12</v>
      </c>
      <c r="B37" s="3">
        <v>43117</v>
      </c>
      <c r="C37" t="s">
        <v>19</v>
      </c>
      <c r="D37" t="s">
        <v>22</v>
      </c>
      <c r="E37">
        <v>14</v>
      </c>
      <c r="F37" t="s">
        <v>28</v>
      </c>
      <c r="G37" t="s">
        <v>32</v>
      </c>
    </row>
    <row r="38" spans="1:7" x14ac:dyDescent="0.3">
      <c r="A38">
        <v>13</v>
      </c>
      <c r="B38" s="3">
        <v>43117</v>
      </c>
      <c r="C38" t="s">
        <v>16</v>
      </c>
      <c r="D38" t="s">
        <v>24</v>
      </c>
      <c r="E38">
        <v>12</v>
      </c>
      <c r="F38" t="s">
        <v>29</v>
      </c>
      <c r="G38" t="s">
        <v>31</v>
      </c>
    </row>
    <row r="39" spans="1:7" x14ac:dyDescent="0.3">
      <c r="A39">
        <v>14</v>
      </c>
      <c r="B39" s="3">
        <v>43117</v>
      </c>
      <c r="C39" t="s">
        <v>20</v>
      </c>
      <c r="D39" t="s">
        <v>21</v>
      </c>
      <c r="E39">
        <v>11</v>
      </c>
      <c r="F39" t="s">
        <v>28</v>
      </c>
      <c r="G39" t="s">
        <v>30</v>
      </c>
    </row>
    <row r="40" spans="1:7" x14ac:dyDescent="0.3">
      <c r="A40">
        <v>15</v>
      </c>
      <c r="B40" s="3">
        <v>43118</v>
      </c>
      <c r="C40" t="s">
        <v>19</v>
      </c>
      <c r="D40" t="s">
        <v>22</v>
      </c>
      <c r="E40">
        <v>27</v>
      </c>
      <c r="F40" t="s">
        <v>27</v>
      </c>
      <c r="G40" t="s">
        <v>33</v>
      </c>
    </row>
    <row r="41" spans="1:7" x14ac:dyDescent="0.3">
      <c r="A41">
        <v>16</v>
      </c>
      <c r="B41" s="3">
        <v>43120</v>
      </c>
      <c r="C41" t="s">
        <v>15</v>
      </c>
      <c r="D41" t="s">
        <v>23</v>
      </c>
      <c r="E41">
        <v>18</v>
      </c>
      <c r="F41" t="s">
        <v>25</v>
      </c>
      <c r="G41" t="s">
        <v>31</v>
      </c>
    </row>
    <row r="42" spans="1:7" x14ac:dyDescent="0.3">
      <c r="A42">
        <v>17</v>
      </c>
      <c r="B42" s="3">
        <v>43121</v>
      </c>
      <c r="C42" t="s">
        <v>17</v>
      </c>
      <c r="D42" t="s">
        <v>21</v>
      </c>
      <c r="E42">
        <v>5</v>
      </c>
      <c r="F42" t="s">
        <v>26</v>
      </c>
      <c r="G42" t="s">
        <v>30</v>
      </c>
    </row>
    <row r="44" spans="1:7" x14ac:dyDescent="0.3">
      <c r="C44" s="5" t="s">
        <v>35</v>
      </c>
      <c r="D44">
        <f>COUNTIF(G26:G42,"Boston")</f>
        <v>4</v>
      </c>
      <c r="E44" s="15" t="s">
        <v>188</v>
      </c>
    </row>
    <row r="45" spans="1:7" x14ac:dyDescent="0.3">
      <c r="C45" s="5" t="s">
        <v>36</v>
      </c>
      <c r="D45">
        <f>COUNTIF(D26:D42,"microwave")</f>
        <v>2</v>
      </c>
      <c r="E45" s="15" t="s">
        <v>189</v>
      </c>
    </row>
    <row r="46" spans="1:7" x14ac:dyDescent="0.3">
      <c r="C46" s="5" t="s">
        <v>37</v>
      </c>
      <c r="D46">
        <f>COUNTIF(F26:F42,"truck 3")</f>
        <v>4</v>
      </c>
      <c r="E46" s="15" t="s">
        <v>190</v>
      </c>
    </row>
    <row r="47" spans="1:7" x14ac:dyDescent="0.3">
      <c r="C47" s="5" t="s">
        <v>165</v>
      </c>
      <c r="D47">
        <f>COUNTIFS(C26:C42,"Bill",D26:D42,"TV")</f>
        <v>2</v>
      </c>
      <c r="E47" s="15" t="s">
        <v>191</v>
      </c>
    </row>
    <row r="48" spans="1:7" x14ac:dyDescent="0.3">
      <c r="C48" s="5" t="s">
        <v>166</v>
      </c>
      <c r="D48">
        <f>COUNTIFS(E26:E42,"&lt;20",G26:G42,"Philadelphia")</f>
        <v>3</v>
      </c>
      <c r="E48" s="15" t="s">
        <v>192</v>
      </c>
    </row>
    <row r="50" spans="1:7" x14ac:dyDescent="0.3">
      <c r="C50" s="5" t="s">
        <v>39</v>
      </c>
      <c r="D50">
        <f>SUMIF(D26:D42,"refrigerator",E26:E42)</f>
        <v>98</v>
      </c>
      <c r="E50" s="15" t="s">
        <v>193</v>
      </c>
    </row>
    <row r="51" spans="1:7" x14ac:dyDescent="0.3">
      <c r="C51" s="5" t="s">
        <v>40</v>
      </c>
      <c r="D51">
        <f>SUMIF(D27:D43,"washing machine",E27:E43)</f>
        <v>104</v>
      </c>
      <c r="E51" s="15" t="s">
        <v>194</v>
      </c>
    </row>
    <row r="52" spans="1:7" x14ac:dyDescent="0.3">
      <c r="C52" s="5" t="s">
        <v>41</v>
      </c>
      <c r="D52">
        <f>SUMIF(F26:F42,"truck 4",E26:E42)</f>
        <v>83</v>
      </c>
      <c r="E52" s="15" t="s">
        <v>195</v>
      </c>
    </row>
    <row r="53" spans="1:7" x14ac:dyDescent="0.3">
      <c r="C53" s="5" t="s">
        <v>167</v>
      </c>
      <c r="D53">
        <f>SUMIFS(E26:E42,G26:G42,"Boston",C26:C42,"Peter",F26:F42,"truck 3")</f>
        <v>5</v>
      </c>
      <c r="E53" s="15" t="s">
        <v>196</v>
      </c>
    </row>
    <row r="54" spans="1:7" x14ac:dyDescent="0.3">
      <c r="C54" s="5" t="s">
        <v>168</v>
      </c>
      <c r="D54">
        <f>SUMIFS(E26:E42,B26:B42,"1/14/2018",G26:G42,"Baltimore",D26:D42,"refrigerator")</f>
        <v>25</v>
      </c>
      <c r="E54" s="15" t="s">
        <v>197</v>
      </c>
    </row>
    <row r="57" spans="1:7" x14ac:dyDescent="0.3">
      <c r="A57" s="2" t="s">
        <v>58</v>
      </c>
    </row>
    <row r="58" spans="1:7" x14ac:dyDescent="0.3">
      <c r="B58" t="s">
        <v>42</v>
      </c>
      <c r="C58" t="s">
        <v>43</v>
      </c>
      <c r="D58" t="s">
        <v>56</v>
      </c>
      <c r="E58" s="16" t="s">
        <v>44</v>
      </c>
      <c r="F58" s="16"/>
      <c r="G58" t="s">
        <v>57</v>
      </c>
    </row>
    <row r="59" spans="1:7" x14ac:dyDescent="0.3">
      <c r="B59" t="s">
        <v>45</v>
      </c>
      <c r="C59" t="s">
        <v>50</v>
      </c>
      <c r="D59" s="3">
        <v>36535</v>
      </c>
      <c r="E59" s="16" t="str">
        <f>CONCATENATE(C59,", ",B59)</f>
        <v>Miller, Judy</v>
      </c>
      <c r="F59" s="16"/>
      <c r="G59" t="str">
        <f>CONCATENATE("Hired - ",TEXT(D59,"M/d/yyyy"))</f>
        <v>Hired - 1/10/2000</v>
      </c>
    </row>
    <row r="60" spans="1:7" x14ac:dyDescent="0.3">
      <c r="B60" t="s">
        <v>46</v>
      </c>
      <c r="C60" t="s">
        <v>51</v>
      </c>
      <c r="D60" s="3">
        <v>37392</v>
      </c>
      <c r="E60" s="16" t="str">
        <f t="shared" ref="E60:E64" si="2">CONCATENATE(C60,", ",B60)</f>
        <v>Smith, Jake</v>
      </c>
      <c r="F60" s="16"/>
      <c r="G60" t="str">
        <f>CONCATENATE("Hired - ",TEXT(D60,"M/d/yyyy"))</f>
        <v>Hired - 5/16/2002</v>
      </c>
    </row>
    <row r="61" spans="1:7" x14ac:dyDescent="0.3">
      <c r="B61" t="s">
        <v>47</v>
      </c>
      <c r="C61" t="s">
        <v>52</v>
      </c>
      <c r="D61" s="3">
        <v>42962</v>
      </c>
      <c r="E61" s="16" t="str">
        <f t="shared" si="2"/>
        <v>Anderson, Paige</v>
      </c>
      <c r="F61" s="16"/>
      <c r="G61" t="str">
        <f t="shared" ref="G61:G64" si="3">CONCATENATE("Hired - ",TEXT(D61,"M/d/yyyy"))</f>
        <v>Hired - 8/15/2017</v>
      </c>
    </row>
    <row r="62" spans="1:7" x14ac:dyDescent="0.3">
      <c r="B62" t="s">
        <v>48</v>
      </c>
      <c r="C62" t="s">
        <v>53</v>
      </c>
      <c r="D62" s="3">
        <v>38601</v>
      </c>
      <c r="E62" s="16" t="str">
        <f t="shared" si="2"/>
        <v>Johnson, Anne</v>
      </c>
      <c r="F62" s="16"/>
      <c r="G62" t="str">
        <f t="shared" si="3"/>
        <v>Hired - 9/6/2005</v>
      </c>
    </row>
    <row r="63" spans="1:7" x14ac:dyDescent="0.3">
      <c r="B63" t="s">
        <v>16</v>
      </c>
      <c r="C63" t="s">
        <v>54</v>
      </c>
      <c r="D63" s="3">
        <v>41087</v>
      </c>
      <c r="E63" s="16" t="str">
        <f t="shared" si="2"/>
        <v>Quaker, John</v>
      </c>
      <c r="F63" s="16"/>
      <c r="G63" t="str">
        <f t="shared" si="3"/>
        <v>Hired - 6/27/2012</v>
      </c>
    </row>
    <row r="64" spans="1:7" x14ac:dyDescent="0.3">
      <c r="B64" t="s">
        <v>49</v>
      </c>
      <c r="C64" t="s">
        <v>55</v>
      </c>
      <c r="D64" s="3">
        <v>40616</v>
      </c>
      <c r="E64" s="16" t="str">
        <f t="shared" si="2"/>
        <v>Pistachio, Erin</v>
      </c>
      <c r="F64" s="16"/>
      <c r="G64" t="str">
        <f t="shared" si="3"/>
        <v>Hired - 3/14/2011</v>
      </c>
    </row>
    <row r="65" spans="1:7" x14ac:dyDescent="0.3">
      <c r="E65" s="15" t="s">
        <v>200</v>
      </c>
    </row>
    <row r="66" spans="1:7" x14ac:dyDescent="0.3">
      <c r="A66" s="2" t="s">
        <v>115</v>
      </c>
      <c r="G66" s="15" t="s">
        <v>201</v>
      </c>
    </row>
    <row r="67" spans="1:7" x14ac:dyDescent="0.3">
      <c r="B67" s="2" t="s">
        <v>59</v>
      </c>
      <c r="C67" s="2" t="s">
        <v>60</v>
      </c>
      <c r="D67" s="2" t="s">
        <v>61</v>
      </c>
      <c r="E67" s="2" t="s">
        <v>65</v>
      </c>
    </row>
    <row r="68" spans="1:7" x14ac:dyDescent="0.3">
      <c r="B68" t="s">
        <v>62</v>
      </c>
      <c r="C68" t="s">
        <v>63</v>
      </c>
      <c r="D68" t="s">
        <v>64</v>
      </c>
      <c r="E68" t="str">
        <f>B68&amp;"/"&amp;C68</f>
        <v>AM/PM</v>
      </c>
      <c r="G68" s="15" t="s">
        <v>186</v>
      </c>
    </row>
    <row r="69" spans="1:7" x14ac:dyDescent="0.3">
      <c r="B69" t="s">
        <v>15</v>
      </c>
      <c r="C69" t="s">
        <v>66</v>
      </c>
      <c r="D69" t="s">
        <v>67</v>
      </c>
      <c r="E69" t="str">
        <f>B69&amp;" "&amp;C69</f>
        <v>Bill Baker</v>
      </c>
      <c r="G69" s="15" t="s">
        <v>187</v>
      </c>
    </row>
    <row r="70" spans="1:7" ht="28.8" x14ac:dyDescent="0.3">
      <c r="B70" t="s">
        <v>68</v>
      </c>
      <c r="C70" t="s">
        <v>69</v>
      </c>
      <c r="D70" s="7" t="s">
        <v>70</v>
      </c>
      <c r="E70" s="14" t="str">
        <f>B70&amp;CHAR(10)&amp;C70</f>
        <v>123 Cake Street
NY, NY 99999</v>
      </c>
      <c r="G70" s="15" t="s">
        <v>185</v>
      </c>
    </row>
    <row r="72" spans="1:7" x14ac:dyDescent="0.3">
      <c r="A72" s="2" t="s">
        <v>71</v>
      </c>
    </row>
    <row r="73" spans="1:7" x14ac:dyDescent="0.3">
      <c r="B73" s="8" t="s">
        <v>72</v>
      </c>
    </row>
    <row r="74" spans="1:7" x14ac:dyDescent="0.3">
      <c r="C74" s="8" t="s">
        <v>0</v>
      </c>
      <c r="D74" t="str">
        <f>IF(C74="Sunday","Rest Day",IF(C74="Saturday","Party Day","Weekday"))</f>
        <v>Rest Day</v>
      </c>
    </row>
    <row r="75" spans="1:7" x14ac:dyDescent="0.3">
      <c r="C75" s="8" t="s">
        <v>74</v>
      </c>
      <c r="D75" t="str">
        <f t="shared" ref="D75:D80" si="4">IF(C75="Sunday","Rest Day",IF(C75="Saturday","Party Day","Weekday"))</f>
        <v>Weekday</v>
      </c>
      <c r="E75" s="15" t="s">
        <v>184</v>
      </c>
    </row>
    <row r="76" spans="1:7" x14ac:dyDescent="0.3">
      <c r="C76" s="8" t="s">
        <v>111</v>
      </c>
      <c r="D76" t="str">
        <f t="shared" si="4"/>
        <v>Weekday</v>
      </c>
    </row>
    <row r="77" spans="1:7" x14ac:dyDescent="0.3">
      <c r="C77" s="8" t="s">
        <v>112</v>
      </c>
      <c r="D77" t="str">
        <f t="shared" si="4"/>
        <v>Weekday</v>
      </c>
    </row>
    <row r="78" spans="1:7" x14ac:dyDescent="0.3">
      <c r="C78" s="8" t="s">
        <v>113</v>
      </c>
      <c r="D78" t="str">
        <f t="shared" si="4"/>
        <v>Weekday</v>
      </c>
    </row>
    <row r="79" spans="1:7" x14ac:dyDescent="0.3">
      <c r="C79" s="8" t="s">
        <v>114</v>
      </c>
      <c r="D79" t="str">
        <f t="shared" si="4"/>
        <v>Weekday</v>
      </c>
    </row>
    <row r="80" spans="1:7" x14ac:dyDescent="0.3">
      <c r="C80" s="8" t="s">
        <v>73</v>
      </c>
      <c r="D80" t="str">
        <f t="shared" si="4"/>
        <v>Party Day</v>
      </c>
    </row>
    <row r="81" spans="1:3" x14ac:dyDescent="0.3">
      <c r="A81" s="2" t="s">
        <v>169</v>
      </c>
    </row>
    <row r="82" spans="1:3" x14ac:dyDescent="0.3">
      <c r="B82">
        <v>16</v>
      </c>
      <c r="C82" t="str">
        <f>IF(B82&lt;18,"&lt;18",IF(AND(B82&gt;18,B82&lt;27),"19-26",IF(AND(B82&gt;26,B82&lt;42),"27-41",IF(AND(B82&gt;41,B82&lt;66),"42-65","65+"))))</f>
        <v>&lt;18</v>
      </c>
    </row>
    <row r="83" spans="1:3" x14ac:dyDescent="0.3">
      <c r="B83">
        <v>17</v>
      </c>
      <c r="C83" t="str">
        <f t="shared" ref="C83:C99" si="5">IF(B83&lt;18,"&lt;18",IF(AND(B83&gt;18,B83&lt;27),"19-26",IF(AND(B83&gt;26,B83&lt;42),"27-41",IF(AND(B83&gt;41,B83&lt;66),"42-65","65+"))))</f>
        <v>&lt;18</v>
      </c>
    </row>
    <row r="84" spans="1:3" x14ac:dyDescent="0.3">
      <c r="B84">
        <v>26</v>
      </c>
      <c r="C84" t="str">
        <f t="shared" si="5"/>
        <v>19-26</v>
      </c>
    </row>
    <row r="85" spans="1:3" x14ac:dyDescent="0.3">
      <c r="B85">
        <v>25</v>
      </c>
      <c r="C85" t="str">
        <f t="shared" si="5"/>
        <v>19-26</v>
      </c>
    </row>
    <row r="86" spans="1:3" x14ac:dyDescent="0.3">
      <c r="B86">
        <v>27</v>
      </c>
      <c r="C86" t="str">
        <f t="shared" si="5"/>
        <v>27-41</v>
      </c>
    </row>
    <row r="87" spans="1:3" x14ac:dyDescent="0.3">
      <c r="B87">
        <v>42</v>
      </c>
      <c r="C87" t="str">
        <f t="shared" si="5"/>
        <v>42-65</v>
      </c>
    </row>
    <row r="88" spans="1:3" x14ac:dyDescent="0.3">
      <c r="B88">
        <v>47</v>
      </c>
      <c r="C88" t="str">
        <f t="shared" si="5"/>
        <v>42-65</v>
      </c>
    </row>
    <row r="89" spans="1:3" x14ac:dyDescent="0.3">
      <c r="B89">
        <v>56</v>
      </c>
      <c r="C89" t="str">
        <f t="shared" si="5"/>
        <v>42-65</v>
      </c>
    </row>
    <row r="90" spans="1:3" x14ac:dyDescent="0.3">
      <c r="B90">
        <v>75</v>
      </c>
      <c r="C90" t="str">
        <f t="shared" si="5"/>
        <v>65+</v>
      </c>
    </row>
    <row r="91" spans="1:3" x14ac:dyDescent="0.3">
      <c r="B91">
        <v>21</v>
      </c>
      <c r="C91" t="str">
        <f t="shared" si="5"/>
        <v>19-26</v>
      </c>
    </row>
    <row r="92" spans="1:3" x14ac:dyDescent="0.3">
      <c r="B92">
        <v>22</v>
      </c>
      <c r="C92" t="str">
        <f t="shared" si="5"/>
        <v>19-26</v>
      </c>
    </row>
    <row r="93" spans="1:3" x14ac:dyDescent="0.3">
      <c r="B93">
        <v>18</v>
      </c>
      <c r="C93" t="str">
        <f t="shared" si="5"/>
        <v>65+</v>
      </c>
    </row>
    <row r="94" spans="1:3" x14ac:dyDescent="0.3">
      <c r="B94">
        <v>15</v>
      </c>
      <c r="C94" t="str">
        <f t="shared" si="5"/>
        <v>&lt;18</v>
      </c>
    </row>
    <row r="95" spans="1:3" x14ac:dyDescent="0.3">
      <c r="B95">
        <v>29</v>
      </c>
      <c r="C95" t="str">
        <f t="shared" si="5"/>
        <v>27-41</v>
      </c>
    </row>
    <row r="96" spans="1:3" x14ac:dyDescent="0.3">
      <c r="B96">
        <v>32</v>
      </c>
      <c r="C96" t="str">
        <f t="shared" si="5"/>
        <v>27-41</v>
      </c>
    </row>
    <row r="97" spans="1:6" x14ac:dyDescent="0.3">
      <c r="B97">
        <v>35</v>
      </c>
      <c r="C97" t="str">
        <f t="shared" si="5"/>
        <v>27-41</v>
      </c>
    </row>
    <row r="98" spans="1:6" x14ac:dyDescent="0.3">
      <c r="B98">
        <v>48</v>
      </c>
      <c r="C98" t="str">
        <f t="shared" si="5"/>
        <v>42-65</v>
      </c>
    </row>
    <row r="99" spans="1:6" x14ac:dyDescent="0.3">
      <c r="B99">
        <v>65</v>
      </c>
      <c r="C99" t="str">
        <f t="shared" si="5"/>
        <v>42-65</v>
      </c>
    </row>
    <row r="100" spans="1:6" x14ac:dyDescent="0.3">
      <c r="B100" s="15" t="s">
        <v>183</v>
      </c>
    </row>
    <row r="101" spans="1:6" x14ac:dyDescent="0.3">
      <c r="A101" s="2" t="s">
        <v>96</v>
      </c>
    </row>
    <row r="103" spans="1:6" x14ac:dyDescent="0.3">
      <c r="B103" s="2" t="s">
        <v>75</v>
      </c>
      <c r="C103" s="2" t="s">
        <v>76</v>
      </c>
      <c r="D103" s="2" t="s">
        <v>77</v>
      </c>
      <c r="E103" s="2" t="s">
        <v>93</v>
      </c>
    </row>
    <row r="104" spans="1:6" x14ac:dyDescent="0.3">
      <c r="B104" t="s">
        <v>78</v>
      </c>
      <c r="C104" t="s">
        <v>79</v>
      </c>
      <c r="D104" t="s">
        <v>80</v>
      </c>
      <c r="E104" t="s">
        <v>94</v>
      </c>
      <c r="F104" t="str">
        <f>IF(AND(D104="Black",E104="SUV"),"Black SUV","Not Black SUV")</f>
        <v>Black SUV</v>
      </c>
    </row>
    <row r="105" spans="1:6" x14ac:dyDescent="0.3">
      <c r="B105" t="s">
        <v>81</v>
      </c>
      <c r="C105" t="s">
        <v>82</v>
      </c>
      <c r="D105" t="s">
        <v>83</v>
      </c>
      <c r="E105" t="s">
        <v>94</v>
      </c>
      <c r="F105" t="str">
        <f t="shared" ref="F105:F110" si="6">IF(AND(D105="Black",E105="SUV"),"Black SUV","Not Black SUV")</f>
        <v>Not Black SUV</v>
      </c>
    </row>
    <row r="106" spans="1:6" x14ac:dyDescent="0.3">
      <c r="B106" t="s">
        <v>84</v>
      </c>
      <c r="C106" t="s">
        <v>85</v>
      </c>
      <c r="D106" t="s">
        <v>86</v>
      </c>
      <c r="E106" t="s">
        <v>94</v>
      </c>
      <c r="F106" t="str">
        <f t="shared" si="6"/>
        <v>Not Black SUV</v>
      </c>
    </row>
    <row r="107" spans="1:6" x14ac:dyDescent="0.3">
      <c r="B107" t="s">
        <v>87</v>
      </c>
      <c r="C107" t="s">
        <v>88</v>
      </c>
      <c r="D107" t="s">
        <v>83</v>
      </c>
      <c r="E107" t="s">
        <v>94</v>
      </c>
      <c r="F107" t="str">
        <f t="shared" si="6"/>
        <v>Not Black SUV</v>
      </c>
    </row>
    <row r="108" spans="1:6" x14ac:dyDescent="0.3">
      <c r="B108" t="s">
        <v>78</v>
      </c>
      <c r="C108" t="s">
        <v>92</v>
      </c>
      <c r="D108" t="s">
        <v>80</v>
      </c>
      <c r="E108" t="s">
        <v>95</v>
      </c>
      <c r="F108" t="str">
        <f t="shared" si="6"/>
        <v>Not Black SUV</v>
      </c>
    </row>
    <row r="109" spans="1:6" x14ac:dyDescent="0.3">
      <c r="B109" t="s">
        <v>89</v>
      </c>
      <c r="C109" t="s">
        <v>90</v>
      </c>
      <c r="D109" t="s">
        <v>80</v>
      </c>
      <c r="E109" t="s">
        <v>95</v>
      </c>
      <c r="F109" t="str">
        <f t="shared" si="6"/>
        <v>Not Black SUV</v>
      </c>
    </row>
    <row r="110" spans="1:6" x14ac:dyDescent="0.3">
      <c r="B110" t="s">
        <v>89</v>
      </c>
      <c r="C110" t="s">
        <v>91</v>
      </c>
      <c r="D110" t="s">
        <v>80</v>
      </c>
      <c r="E110" t="s">
        <v>94</v>
      </c>
      <c r="F110" t="str">
        <f t="shared" si="6"/>
        <v>Black SUV</v>
      </c>
    </row>
    <row r="111" spans="1:6" x14ac:dyDescent="0.3">
      <c r="E111" s="15" t="s">
        <v>182</v>
      </c>
    </row>
    <row r="112" spans="1:6" x14ac:dyDescent="0.3">
      <c r="A112" s="2" t="s">
        <v>170</v>
      </c>
    </row>
    <row r="114" spans="1:6" x14ac:dyDescent="0.3">
      <c r="B114" s="2" t="s">
        <v>75</v>
      </c>
      <c r="C114" s="2" t="s">
        <v>76</v>
      </c>
      <c r="D114" s="2" t="s">
        <v>77</v>
      </c>
      <c r="E114" s="2" t="s">
        <v>93</v>
      </c>
    </row>
    <row r="115" spans="1:6" x14ac:dyDescent="0.3">
      <c r="B115" t="s">
        <v>78</v>
      </c>
      <c r="C115" t="s">
        <v>79</v>
      </c>
      <c r="D115" t="s">
        <v>80</v>
      </c>
      <c r="E115" t="s">
        <v>94</v>
      </c>
      <c r="F115" t="str">
        <f>IF(AND(E115="SUV",OR(D115="Black",D115="Silver")),"Black or Silver SUV","Other")</f>
        <v>Black or Silver SUV</v>
      </c>
    </row>
    <row r="116" spans="1:6" x14ac:dyDescent="0.3">
      <c r="B116" t="s">
        <v>81</v>
      </c>
      <c r="C116" t="s">
        <v>82</v>
      </c>
      <c r="D116" t="s">
        <v>83</v>
      </c>
      <c r="E116" t="s">
        <v>94</v>
      </c>
      <c r="F116" t="str">
        <f t="shared" ref="F116:F121" si="7">IF(AND(E116="SUV",OR(D116="Black",D116="Silver")),"Black or Silver SUV","Other")</f>
        <v>Black or Silver SUV</v>
      </c>
    </row>
    <row r="117" spans="1:6" x14ac:dyDescent="0.3">
      <c r="B117" t="s">
        <v>84</v>
      </c>
      <c r="C117" t="s">
        <v>85</v>
      </c>
      <c r="D117" t="s">
        <v>86</v>
      </c>
      <c r="E117" t="s">
        <v>94</v>
      </c>
      <c r="F117" t="str">
        <f t="shared" si="7"/>
        <v>Other</v>
      </c>
    </row>
    <row r="118" spans="1:6" x14ac:dyDescent="0.3">
      <c r="B118" t="s">
        <v>87</v>
      </c>
      <c r="C118" t="s">
        <v>88</v>
      </c>
      <c r="D118" t="s">
        <v>83</v>
      </c>
      <c r="E118" t="s">
        <v>94</v>
      </c>
      <c r="F118" t="str">
        <f t="shared" si="7"/>
        <v>Black or Silver SUV</v>
      </c>
    </row>
    <row r="119" spans="1:6" x14ac:dyDescent="0.3">
      <c r="B119" t="s">
        <v>78</v>
      </c>
      <c r="C119" t="s">
        <v>92</v>
      </c>
      <c r="D119" t="s">
        <v>80</v>
      </c>
      <c r="E119" t="s">
        <v>95</v>
      </c>
      <c r="F119" t="str">
        <f t="shared" si="7"/>
        <v>Other</v>
      </c>
    </row>
    <row r="120" spans="1:6" x14ac:dyDescent="0.3">
      <c r="B120" t="s">
        <v>89</v>
      </c>
      <c r="C120" t="s">
        <v>90</v>
      </c>
      <c r="D120" t="s">
        <v>80</v>
      </c>
      <c r="E120" t="s">
        <v>95</v>
      </c>
      <c r="F120" t="str">
        <f t="shared" si="7"/>
        <v>Other</v>
      </c>
    </row>
    <row r="121" spans="1:6" x14ac:dyDescent="0.3">
      <c r="B121" t="s">
        <v>89</v>
      </c>
      <c r="C121" t="s">
        <v>91</v>
      </c>
      <c r="D121" t="s">
        <v>80</v>
      </c>
      <c r="E121" t="s">
        <v>94</v>
      </c>
      <c r="F121" t="str">
        <f t="shared" si="7"/>
        <v>Black or Silver SUV</v>
      </c>
    </row>
    <row r="122" spans="1:6" x14ac:dyDescent="0.3">
      <c r="D122" s="15" t="s">
        <v>181</v>
      </c>
    </row>
    <row r="123" spans="1:6" x14ac:dyDescent="0.3">
      <c r="A123" s="2" t="s">
        <v>97</v>
      </c>
    </row>
    <row r="124" spans="1:6" x14ac:dyDescent="0.3">
      <c r="B124" t="s">
        <v>98</v>
      </c>
      <c r="C124" t="s">
        <v>99</v>
      </c>
      <c r="D124" t="s">
        <v>100</v>
      </c>
      <c r="E124" t="s">
        <v>101</v>
      </c>
    </row>
    <row r="125" spans="1:6" x14ac:dyDescent="0.3">
      <c r="B125" t="s">
        <v>102</v>
      </c>
      <c r="C125" s="6">
        <v>85</v>
      </c>
      <c r="D125" s="6">
        <v>88</v>
      </c>
      <c r="E125" s="6">
        <v>80</v>
      </c>
    </row>
    <row r="126" spans="1:6" x14ac:dyDescent="0.3">
      <c r="B126" t="s">
        <v>103</v>
      </c>
      <c r="C126" s="6">
        <v>70</v>
      </c>
      <c r="D126" s="6">
        <v>72</v>
      </c>
      <c r="E126" s="6">
        <v>85</v>
      </c>
    </row>
    <row r="127" spans="1:6" x14ac:dyDescent="0.3">
      <c r="B127" t="s">
        <v>104</v>
      </c>
      <c r="C127" s="6">
        <v>90</v>
      </c>
      <c r="D127" s="6">
        <v>91</v>
      </c>
      <c r="E127" s="6">
        <v>82</v>
      </c>
    </row>
    <row r="128" spans="1:6" x14ac:dyDescent="0.3">
      <c r="B128" t="s">
        <v>105</v>
      </c>
      <c r="C128" s="6">
        <v>95</v>
      </c>
      <c r="D128" s="6">
        <v>90</v>
      </c>
      <c r="E128" s="6">
        <v>85</v>
      </c>
    </row>
    <row r="129" spans="1:5" x14ac:dyDescent="0.3">
      <c r="B129" t="s">
        <v>106</v>
      </c>
      <c r="C129" s="6">
        <v>92</v>
      </c>
      <c r="D129" s="6">
        <v>97</v>
      </c>
      <c r="E129" s="6">
        <v>76</v>
      </c>
    </row>
    <row r="130" spans="1:5" x14ac:dyDescent="0.3">
      <c r="C130" s="6"/>
      <c r="D130" s="6"/>
      <c r="E130" s="6"/>
    </row>
    <row r="131" spans="1:5" x14ac:dyDescent="0.3">
      <c r="B131" s="5" t="s">
        <v>107</v>
      </c>
      <c r="C131">
        <f>VLOOKUP("Adam",$B$124:$E$129,3,FALSE)</f>
        <v>90</v>
      </c>
      <c r="D131" s="15" t="s">
        <v>180</v>
      </c>
    </row>
    <row r="132" spans="1:5" x14ac:dyDescent="0.3">
      <c r="B132" s="5" t="s">
        <v>108</v>
      </c>
      <c r="C132">
        <f>VLOOKUP("Jack",$B$124:$E$129,4,FALSE)</f>
        <v>85</v>
      </c>
    </row>
    <row r="133" spans="1:5" x14ac:dyDescent="0.3">
      <c r="B133" s="5" t="s">
        <v>109</v>
      </c>
      <c r="C133">
        <f>VLOOKUP("Mary",$B$124:$E$129,2,FALSE)</f>
        <v>92</v>
      </c>
    </row>
    <row r="135" spans="1:5" x14ac:dyDescent="0.3">
      <c r="A135" s="2" t="s">
        <v>110</v>
      </c>
    </row>
    <row r="136" spans="1:5" x14ac:dyDescent="0.3">
      <c r="B136" t="s">
        <v>98</v>
      </c>
      <c r="C136" t="s">
        <v>99</v>
      </c>
      <c r="D136" t="s">
        <v>100</v>
      </c>
      <c r="E136" t="s">
        <v>101</v>
      </c>
    </row>
    <row r="137" spans="1:5" x14ac:dyDescent="0.3">
      <c r="B137" t="s">
        <v>102</v>
      </c>
      <c r="C137" s="6">
        <v>85</v>
      </c>
      <c r="D137" s="6">
        <v>88</v>
      </c>
      <c r="E137" s="6">
        <v>80</v>
      </c>
    </row>
    <row r="138" spans="1:5" x14ac:dyDescent="0.3">
      <c r="B138" t="s">
        <v>103</v>
      </c>
      <c r="C138" s="6">
        <v>70</v>
      </c>
      <c r="D138" s="6">
        <v>72</v>
      </c>
      <c r="E138" s="6">
        <v>85</v>
      </c>
    </row>
    <row r="139" spans="1:5" x14ac:dyDescent="0.3">
      <c r="B139" t="s">
        <v>104</v>
      </c>
      <c r="C139" s="6">
        <v>90</v>
      </c>
      <c r="D139" s="6">
        <v>91</v>
      </c>
      <c r="E139" s="6">
        <v>82</v>
      </c>
    </row>
    <row r="140" spans="1:5" x14ac:dyDescent="0.3">
      <c r="B140" t="s">
        <v>105</v>
      </c>
      <c r="C140" s="6">
        <v>95</v>
      </c>
      <c r="D140" s="6">
        <v>90</v>
      </c>
      <c r="E140" s="6">
        <v>85</v>
      </c>
    </row>
    <row r="141" spans="1:5" x14ac:dyDescent="0.3">
      <c r="B141" t="s">
        <v>106</v>
      </c>
      <c r="C141" s="6">
        <v>92</v>
      </c>
      <c r="D141" s="6">
        <v>97</v>
      </c>
      <c r="E141" s="6">
        <v>76</v>
      </c>
    </row>
    <row r="142" spans="1:5" x14ac:dyDescent="0.3">
      <c r="C142" s="6"/>
      <c r="D142" s="6"/>
      <c r="E142" s="6"/>
    </row>
    <row r="143" spans="1:5" x14ac:dyDescent="0.3">
      <c r="B143" s="5" t="s">
        <v>107</v>
      </c>
      <c r="C143">
        <f>INDEX($D$137:$D$141,MATCH("Adam",$B$137:$B$141,0),1)</f>
        <v>90</v>
      </c>
      <c r="D143" s="15" t="s">
        <v>172</v>
      </c>
    </row>
    <row r="144" spans="1:5" x14ac:dyDescent="0.3">
      <c r="B144" s="5" t="s">
        <v>108</v>
      </c>
      <c r="C144">
        <f>INDEX($E$137:$E$141,MATCH("Jack",$B$137:$B$141,0),1)</f>
        <v>85</v>
      </c>
      <c r="D144" s="15" t="s">
        <v>171</v>
      </c>
    </row>
    <row r="145" spans="1:5" x14ac:dyDescent="0.3">
      <c r="B145" s="5" t="s">
        <v>109</v>
      </c>
      <c r="C145">
        <f>INDEX($C$137:$C$141,MATCH("Mary",$B$137:$B$141,0),1)</f>
        <v>92</v>
      </c>
      <c r="D145" s="15" t="s">
        <v>173</v>
      </c>
    </row>
    <row r="147" spans="1:5" x14ac:dyDescent="0.3">
      <c r="A147" s="2" t="s">
        <v>174</v>
      </c>
    </row>
    <row r="148" spans="1:5" x14ac:dyDescent="0.3">
      <c r="B148" t="s">
        <v>98</v>
      </c>
      <c r="C148" t="s">
        <v>99</v>
      </c>
      <c r="D148" t="s">
        <v>100</v>
      </c>
      <c r="E148" t="s">
        <v>101</v>
      </c>
    </row>
    <row r="149" spans="1:5" x14ac:dyDescent="0.3">
      <c r="B149" t="s">
        <v>102</v>
      </c>
      <c r="C149" s="6">
        <v>85</v>
      </c>
      <c r="D149" s="6">
        <v>88</v>
      </c>
      <c r="E149" s="6">
        <v>80</v>
      </c>
    </row>
    <row r="150" spans="1:5" x14ac:dyDescent="0.3">
      <c r="B150" t="s">
        <v>103</v>
      </c>
      <c r="C150" s="6">
        <v>70</v>
      </c>
      <c r="D150" s="6">
        <v>72</v>
      </c>
      <c r="E150" s="6">
        <v>85</v>
      </c>
    </row>
    <row r="151" spans="1:5" x14ac:dyDescent="0.3">
      <c r="B151" t="s">
        <v>104</v>
      </c>
      <c r="C151" s="6">
        <v>90</v>
      </c>
      <c r="D151" s="6">
        <v>91</v>
      </c>
      <c r="E151" s="6">
        <v>82</v>
      </c>
    </row>
    <row r="152" spans="1:5" x14ac:dyDescent="0.3">
      <c r="B152" t="s">
        <v>105</v>
      </c>
      <c r="C152" s="6">
        <v>95</v>
      </c>
      <c r="D152" s="6">
        <v>90</v>
      </c>
      <c r="E152" s="6">
        <v>85</v>
      </c>
    </row>
    <row r="153" spans="1:5" x14ac:dyDescent="0.3">
      <c r="B153" t="s">
        <v>106</v>
      </c>
      <c r="C153" s="6">
        <v>92</v>
      </c>
      <c r="D153" s="6">
        <v>97</v>
      </c>
      <c r="E153" s="6">
        <v>76</v>
      </c>
    </row>
    <row r="154" spans="1:5" x14ac:dyDescent="0.3">
      <c r="C154" s="6"/>
      <c r="D154" s="6"/>
      <c r="E154" s="6"/>
    </row>
    <row r="155" spans="1:5" x14ac:dyDescent="0.3">
      <c r="B155" s="5" t="s">
        <v>107</v>
      </c>
      <c r="C155" cm="1">
        <f t="array" ref="C155">VLOOKUP("Adam",$B$148:$E$153,MATCH("English",$B$148:$E$148,0),FALSE)</f>
        <v>90</v>
      </c>
      <c r="D155" s="15" t="s">
        <v>175</v>
      </c>
    </row>
    <row r="156" spans="1:5" x14ac:dyDescent="0.3">
      <c r="B156" s="5" t="s">
        <v>108</v>
      </c>
      <c r="C156" cm="1">
        <f t="array" ref="C156">VLOOKUP("Jack",$B$148:$E$153,MATCH("English",$B$148:$E$148,0),FALSE)</f>
        <v>72</v>
      </c>
      <c r="D156" s="15" t="s">
        <v>176</v>
      </c>
    </row>
    <row r="157" spans="1:5" x14ac:dyDescent="0.3">
      <c r="B157" s="5" t="s">
        <v>109</v>
      </c>
      <c r="C157" cm="1">
        <f t="array" ref="C157">VLOOKUP("Mary",$B$148:$E$153,MATCH("English",$B$148:$E$148,0),FALSE)</f>
        <v>97</v>
      </c>
      <c r="D157" s="15" t="s">
        <v>177</v>
      </c>
    </row>
    <row r="158" spans="1:5" x14ac:dyDescent="0.3">
      <c r="B158" s="5"/>
    </row>
    <row r="159" spans="1:5" x14ac:dyDescent="0.3">
      <c r="A159" s="2" t="s">
        <v>116</v>
      </c>
    </row>
    <row r="161" spans="1:6" x14ac:dyDescent="0.3">
      <c r="A161" t="s">
        <v>1</v>
      </c>
      <c r="B161" t="s">
        <v>77</v>
      </c>
      <c r="C161" t="s">
        <v>117</v>
      </c>
      <c r="F161" t="s">
        <v>120</v>
      </c>
    </row>
    <row r="162" spans="1:6" x14ac:dyDescent="0.3">
      <c r="A162" s="3">
        <v>43480</v>
      </c>
      <c r="B162" t="s">
        <v>118</v>
      </c>
      <c r="C162">
        <v>500</v>
      </c>
      <c r="E162" s="1" t="s">
        <v>118</v>
      </c>
      <c r="F162" s="1">
        <f t="array" ref="F162">MIN(IF(E162=$B$162:$B$170,$C$162:$C$170))</f>
        <v>425</v>
      </c>
    </row>
    <row r="163" spans="1:6" x14ac:dyDescent="0.3">
      <c r="A163" s="3">
        <v>76357</v>
      </c>
      <c r="B163" t="s">
        <v>118</v>
      </c>
      <c r="C163">
        <v>425</v>
      </c>
      <c r="E163" s="1" t="s">
        <v>86</v>
      </c>
      <c r="F163" s="1">
        <f t="array" ref="F163">MIN(IF(E163=$B$162:$B$170,$C$162:$C$170))</f>
        <v>550</v>
      </c>
    </row>
    <row r="164" spans="1:6" x14ac:dyDescent="0.3">
      <c r="A164" s="3">
        <v>43485</v>
      </c>
      <c r="B164" t="s">
        <v>86</v>
      </c>
      <c r="C164">
        <v>700</v>
      </c>
      <c r="E164" s="1" t="s">
        <v>119</v>
      </c>
      <c r="F164" s="1">
        <f t="array" ref="F164">MIN(IF(E164=$B$162:$B$170,$C$162:$C$170))</f>
        <v>725</v>
      </c>
    </row>
    <row r="165" spans="1:6" x14ac:dyDescent="0.3">
      <c r="A165" s="3">
        <v>43486</v>
      </c>
      <c r="B165" t="s">
        <v>118</v>
      </c>
      <c r="C165">
        <v>750</v>
      </c>
      <c r="E165" s="15" t="s">
        <v>178</v>
      </c>
    </row>
    <row r="166" spans="1:6" x14ac:dyDescent="0.3">
      <c r="A166" s="3">
        <v>43486</v>
      </c>
      <c r="B166" t="s">
        <v>86</v>
      </c>
      <c r="C166">
        <v>550</v>
      </c>
    </row>
    <row r="167" spans="1:6" x14ac:dyDescent="0.3">
      <c r="A167" s="3">
        <v>43486</v>
      </c>
      <c r="B167" t="s">
        <v>119</v>
      </c>
      <c r="C167">
        <v>725</v>
      </c>
    </row>
    <row r="168" spans="1:6" x14ac:dyDescent="0.3">
      <c r="A168" s="3">
        <v>43487</v>
      </c>
      <c r="B168" t="s">
        <v>119</v>
      </c>
      <c r="C168">
        <v>800</v>
      </c>
    </row>
    <row r="169" spans="1:6" x14ac:dyDescent="0.3">
      <c r="A169" s="3">
        <v>43487</v>
      </c>
      <c r="B169" t="s">
        <v>118</v>
      </c>
      <c r="C169">
        <v>825</v>
      </c>
    </row>
    <row r="170" spans="1:6" x14ac:dyDescent="0.3">
      <c r="A170" s="3">
        <v>43487</v>
      </c>
      <c r="B170" t="s">
        <v>86</v>
      </c>
      <c r="C170">
        <v>850</v>
      </c>
    </row>
    <row r="172" spans="1:6" x14ac:dyDescent="0.3">
      <c r="A172" s="2" t="s">
        <v>121</v>
      </c>
    </row>
    <row r="174" spans="1:6" x14ac:dyDescent="0.3">
      <c r="A174" t="s">
        <v>122</v>
      </c>
      <c r="B174" t="s">
        <v>123</v>
      </c>
      <c r="C174" t="s">
        <v>124</v>
      </c>
      <c r="F174" t="s">
        <v>120</v>
      </c>
    </row>
    <row r="175" spans="1:6" x14ac:dyDescent="0.3">
      <c r="A175" t="s">
        <v>125</v>
      </c>
      <c r="B175" t="s">
        <v>128</v>
      </c>
      <c r="C175">
        <v>1</v>
      </c>
      <c r="E175" s="1" t="s">
        <v>125</v>
      </c>
      <c r="F175" s="1" cm="1">
        <f t="array" ref="F175">SUM(IF(E175=$A$175:$A$183,$C$175:$C$183))</f>
        <v>111</v>
      </c>
    </row>
    <row r="176" spans="1:6" x14ac:dyDescent="0.3">
      <c r="A176" t="s">
        <v>126</v>
      </c>
      <c r="B176" t="s">
        <v>51</v>
      </c>
      <c r="C176">
        <v>10</v>
      </c>
      <c r="E176" s="1" t="s">
        <v>126</v>
      </c>
      <c r="F176" s="1" cm="1">
        <f t="array" ref="F176">SUM(IF(E176=$A$175:$A$183,$C$175:$C$183))</f>
        <v>120</v>
      </c>
    </row>
    <row r="177" spans="1:6" x14ac:dyDescent="0.3">
      <c r="A177" t="s">
        <v>125</v>
      </c>
      <c r="B177" t="s">
        <v>129</v>
      </c>
      <c r="C177">
        <v>20</v>
      </c>
      <c r="E177" s="1" t="s">
        <v>127</v>
      </c>
      <c r="F177" s="1" cm="1">
        <f t="array" ref="F177">SUM(IF(E177=$A$175:$A$183,$C$175:$C$183))</f>
        <v>130</v>
      </c>
    </row>
    <row r="178" spans="1:6" x14ac:dyDescent="0.3">
      <c r="A178" t="s">
        <v>125</v>
      </c>
      <c r="B178" t="s">
        <v>51</v>
      </c>
      <c r="C178">
        <v>30</v>
      </c>
      <c r="E178" s="15" t="s">
        <v>179</v>
      </c>
    </row>
    <row r="179" spans="1:6" x14ac:dyDescent="0.3">
      <c r="A179" t="s">
        <v>126</v>
      </c>
      <c r="B179" t="s">
        <v>129</v>
      </c>
      <c r="C179">
        <v>40</v>
      </c>
    </row>
    <row r="180" spans="1:6" x14ac:dyDescent="0.3">
      <c r="A180" t="s">
        <v>127</v>
      </c>
      <c r="B180" t="s">
        <v>51</v>
      </c>
      <c r="C180">
        <v>50</v>
      </c>
    </row>
    <row r="181" spans="1:6" x14ac:dyDescent="0.3">
      <c r="A181" t="s">
        <v>125</v>
      </c>
      <c r="B181" t="s">
        <v>128</v>
      </c>
      <c r="C181">
        <v>60</v>
      </c>
    </row>
    <row r="182" spans="1:6" x14ac:dyDescent="0.3">
      <c r="A182" t="s">
        <v>126</v>
      </c>
      <c r="B182" t="s">
        <v>130</v>
      </c>
      <c r="C182">
        <v>70</v>
      </c>
    </row>
    <row r="183" spans="1:6" x14ac:dyDescent="0.3">
      <c r="A183" t="s">
        <v>127</v>
      </c>
      <c r="B183" t="s">
        <v>129</v>
      </c>
      <c r="C183">
        <v>80</v>
      </c>
    </row>
  </sheetData>
  <mergeCells count="9">
    <mergeCell ref="E61:F61"/>
    <mergeCell ref="E62:F62"/>
    <mergeCell ref="E63:F63"/>
    <mergeCell ref="E64:F64"/>
    <mergeCell ref="A3:G4"/>
    <mergeCell ref="A13:G14"/>
    <mergeCell ref="E58:F58"/>
    <mergeCell ref="E59:F59"/>
    <mergeCell ref="E60:F60"/>
  </mergeCells>
  <phoneticPr fontId="2" type="noConversion"/>
  <pageMargins left="0.25" right="0.25" top="0.75" bottom="0.75" header="0.3" footer="0.3"/>
  <pageSetup scale="70" fitToHeight="0" orientation="portrait" r:id="rId1"/>
  <rowBreaks count="2" manualBreakCount="2">
    <brk id="56" max="16383" man="1"/>
    <brk id="12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729E4-4650-4B7E-8B15-C81B15AD0C81}">
  <dimension ref="A2:H120"/>
  <sheetViews>
    <sheetView view="pageBreakPreview" topLeftCell="A94" zoomScale="60" zoomScaleNormal="100" workbookViewId="0">
      <selection activeCell="E84" sqref="E84"/>
    </sheetView>
  </sheetViews>
  <sheetFormatPr defaultRowHeight="14.4" x14ac:dyDescent="0.3"/>
  <cols>
    <col min="1" max="1" width="12.77734375" bestFit="1" customWidth="1"/>
    <col min="2" max="2" width="11.6640625" bestFit="1" customWidth="1"/>
    <col min="3" max="3" width="12.77734375" bestFit="1" customWidth="1"/>
    <col min="4" max="4" width="16.21875" bestFit="1" customWidth="1"/>
  </cols>
  <sheetData>
    <row r="2" spans="1:2" x14ac:dyDescent="0.3">
      <c r="A2" s="2" t="s">
        <v>159</v>
      </c>
    </row>
    <row r="3" spans="1:2" x14ac:dyDescent="0.3">
      <c r="A3" s="10" t="s">
        <v>131</v>
      </c>
      <c r="B3" t="s">
        <v>155</v>
      </c>
    </row>
    <row r="4" spans="1:2" x14ac:dyDescent="0.3">
      <c r="A4" s="11" t="s">
        <v>138</v>
      </c>
      <c r="B4" s="9">
        <v>4556.99</v>
      </c>
    </row>
    <row r="5" spans="1:2" x14ac:dyDescent="0.3">
      <c r="A5" s="12" t="s">
        <v>145</v>
      </c>
      <c r="B5" s="9">
        <v>1202.5900000000001</v>
      </c>
    </row>
    <row r="6" spans="1:2" x14ac:dyDescent="0.3">
      <c r="A6" s="12" t="s">
        <v>149</v>
      </c>
      <c r="B6" s="9">
        <v>825</v>
      </c>
    </row>
    <row r="7" spans="1:2" x14ac:dyDescent="0.3">
      <c r="A7" s="12" t="s">
        <v>148</v>
      </c>
      <c r="B7" s="9">
        <v>300.49</v>
      </c>
    </row>
    <row r="8" spans="1:2" x14ac:dyDescent="0.3">
      <c r="A8" s="12" t="s">
        <v>154</v>
      </c>
      <c r="B8" s="9">
        <v>1017.96</v>
      </c>
    </row>
    <row r="9" spans="1:2" x14ac:dyDescent="0.3">
      <c r="A9" s="12" t="s">
        <v>140</v>
      </c>
      <c r="B9" s="9">
        <v>1210.95</v>
      </c>
    </row>
    <row r="10" spans="1:2" x14ac:dyDescent="0.3">
      <c r="A10" s="11" t="s">
        <v>142</v>
      </c>
      <c r="B10" s="9">
        <v>6419.89</v>
      </c>
    </row>
    <row r="11" spans="1:2" x14ac:dyDescent="0.3">
      <c r="A11" s="12" t="s">
        <v>145</v>
      </c>
      <c r="B11" s="9">
        <v>1467.0600000000002</v>
      </c>
    </row>
    <row r="12" spans="1:2" x14ac:dyDescent="0.3">
      <c r="A12" s="12" t="s">
        <v>149</v>
      </c>
      <c r="B12" s="9">
        <v>2475</v>
      </c>
    </row>
    <row r="13" spans="1:2" x14ac:dyDescent="0.3">
      <c r="A13" s="12" t="s">
        <v>148</v>
      </c>
      <c r="B13" s="9">
        <v>429.84000000000003</v>
      </c>
    </row>
    <row r="14" spans="1:2" x14ac:dyDescent="0.3">
      <c r="A14" s="12" t="s">
        <v>154</v>
      </c>
      <c r="B14" s="9">
        <v>1372.25</v>
      </c>
    </row>
    <row r="15" spans="1:2" x14ac:dyDescent="0.3">
      <c r="A15" s="12" t="s">
        <v>140</v>
      </c>
      <c r="B15" s="9">
        <v>675.74000000000012</v>
      </c>
    </row>
    <row r="16" spans="1:2" x14ac:dyDescent="0.3">
      <c r="A16" s="11" t="s">
        <v>144</v>
      </c>
      <c r="B16" s="9">
        <v>8356.91</v>
      </c>
    </row>
    <row r="17" spans="1:8" x14ac:dyDescent="0.3">
      <c r="A17" s="12" t="s">
        <v>145</v>
      </c>
      <c r="B17" s="9">
        <v>1252.49</v>
      </c>
    </row>
    <row r="18" spans="1:8" x14ac:dyDescent="0.3">
      <c r="A18" s="12" t="s">
        <v>149</v>
      </c>
      <c r="B18" s="9">
        <v>4675</v>
      </c>
    </row>
    <row r="19" spans="1:8" x14ac:dyDescent="0.3">
      <c r="A19" s="12" t="s">
        <v>148</v>
      </c>
      <c r="B19" s="9">
        <v>262.68</v>
      </c>
    </row>
    <row r="20" spans="1:8" x14ac:dyDescent="0.3">
      <c r="A20" s="12" t="s">
        <v>154</v>
      </c>
      <c r="B20" s="9">
        <v>1482.03</v>
      </c>
    </row>
    <row r="21" spans="1:8" x14ac:dyDescent="0.3">
      <c r="A21" s="12" t="s">
        <v>140</v>
      </c>
      <c r="B21" s="9">
        <v>684.71</v>
      </c>
    </row>
    <row r="22" spans="1:8" x14ac:dyDescent="0.3">
      <c r="A22" s="11" t="s">
        <v>2</v>
      </c>
      <c r="B22" s="9">
        <v>19333.789999999997</v>
      </c>
    </row>
    <row r="24" spans="1:8" x14ac:dyDescent="0.3">
      <c r="A24" s="17" t="s">
        <v>161</v>
      </c>
      <c r="B24" s="17"/>
      <c r="C24" s="17"/>
      <c r="D24" s="17"/>
      <c r="E24" s="17"/>
      <c r="F24" s="17"/>
      <c r="G24" s="17"/>
      <c r="H24" s="17"/>
    </row>
    <row r="25" spans="1:8" x14ac:dyDescent="0.3">
      <c r="A25" s="17"/>
      <c r="B25" s="17"/>
      <c r="C25" s="17"/>
      <c r="D25" s="17"/>
      <c r="E25" s="17"/>
      <c r="F25" s="17"/>
      <c r="G25" s="17"/>
      <c r="H25" s="17"/>
    </row>
    <row r="27" spans="1:8" x14ac:dyDescent="0.3">
      <c r="A27" s="10" t="s">
        <v>131</v>
      </c>
      <c r="B27" t="s">
        <v>155</v>
      </c>
      <c r="C27" t="s">
        <v>156</v>
      </c>
    </row>
    <row r="28" spans="1:8" x14ac:dyDescent="0.3">
      <c r="A28" s="11" t="s">
        <v>143</v>
      </c>
      <c r="B28" s="9">
        <v>5474.1900000000005</v>
      </c>
      <c r="C28" s="9">
        <v>164.22570000000002</v>
      </c>
    </row>
    <row r="29" spans="1:8" x14ac:dyDescent="0.3">
      <c r="A29" s="11" t="s">
        <v>153</v>
      </c>
      <c r="B29" s="9">
        <v>2267.6</v>
      </c>
      <c r="C29" s="9">
        <v>68.027999999999992</v>
      </c>
    </row>
    <row r="30" spans="1:8" x14ac:dyDescent="0.3">
      <c r="A30" s="11" t="s">
        <v>141</v>
      </c>
      <c r="B30" s="9">
        <v>3025.0600000000004</v>
      </c>
      <c r="C30" s="9">
        <v>90.751800000000003</v>
      </c>
    </row>
    <row r="31" spans="1:8" x14ac:dyDescent="0.3">
      <c r="A31" s="11" t="s">
        <v>137</v>
      </c>
      <c r="B31" s="9">
        <v>2289.3900000000003</v>
      </c>
      <c r="C31" s="9">
        <v>68.681700000000006</v>
      </c>
    </row>
    <row r="32" spans="1:8" x14ac:dyDescent="0.3">
      <c r="A32" s="11" t="s">
        <v>151</v>
      </c>
      <c r="B32" s="9">
        <v>3394.83</v>
      </c>
      <c r="C32" s="9">
        <v>101.8449</v>
      </c>
    </row>
    <row r="33" spans="1:8" x14ac:dyDescent="0.3">
      <c r="A33" s="11" t="s">
        <v>146</v>
      </c>
      <c r="B33" s="9">
        <v>2882.7200000000003</v>
      </c>
      <c r="C33" s="9">
        <v>86.4816</v>
      </c>
    </row>
    <row r="34" spans="1:8" x14ac:dyDescent="0.3">
      <c r="A34" s="11" t="s">
        <v>2</v>
      </c>
      <c r="B34" s="9">
        <v>19333.79</v>
      </c>
      <c r="C34" s="9">
        <v>580.01369999999997</v>
      </c>
    </row>
    <row r="36" spans="1:8" x14ac:dyDescent="0.3">
      <c r="A36" s="17" t="s">
        <v>162</v>
      </c>
      <c r="B36" s="17"/>
      <c r="C36" s="17"/>
      <c r="D36" s="17"/>
      <c r="E36" s="17"/>
      <c r="F36" s="17"/>
      <c r="G36" s="17"/>
      <c r="H36" s="17"/>
    </row>
    <row r="37" spans="1:8" x14ac:dyDescent="0.3">
      <c r="A37" s="17"/>
      <c r="B37" s="17"/>
      <c r="C37" s="17"/>
      <c r="D37" s="17"/>
      <c r="E37" s="17"/>
      <c r="F37" s="17"/>
      <c r="G37" s="17"/>
      <c r="H37" s="17"/>
    </row>
    <row r="38" spans="1:8" x14ac:dyDescent="0.3">
      <c r="A38" s="17"/>
      <c r="B38" s="17"/>
      <c r="C38" s="17"/>
      <c r="D38" s="17"/>
      <c r="E38" s="17"/>
      <c r="F38" s="17"/>
      <c r="G38" s="17"/>
      <c r="H38" s="17"/>
    </row>
    <row r="40" spans="1:8" x14ac:dyDescent="0.3">
      <c r="A40" s="10" t="s">
        <v>131</v>
      </c>
      <c r="B40" t="s">
        <v>155</v>
      </c>
      <c r="C40" t="s">
        <v>157</v>
      </c>
      <c r="D40" t="s">
        <v>158</v>
      </c>
      <c r="E40" s="10"/>
      <c r="F40" s="10"/>
      <c r="G40" s="10"/>
      <c r="H40" s="10"/>
    </row>
    <row r="41" spans="1:8" x14ac:dyDescent="0.3">
      <c r="A41" s="11" t="s">
        <v>143</v>
      </c>
      <c r="B41" s="9">
        <v>5474.1900000000005</v>
      </c>
      <c r="C41" s="9">
        <v>592</v>
      </c>
      <c r="D41" s="9">
        <v>164.22570000000002</v>
      </c>
    </row>
    <row r="42" spans="1:8" x14ac:dyDescent="0.3">
      <c r="A42" s="12" t="s">
        <v>145</v>
      </c>
      <c r="B42" s="9">
        <v>788.42000000000007</v>
      </c>
      <c r="C42" s="9">
        <v>158</v>
      </c>
      <c r="D42" s="9">
        <v>23.6526</v>
      </c>
    </row>
    <row r="43" spans="1:8" x14ac:dyDescent="0.3">
      <c r="A43" s="12" t="s">
        <v>149</v>
      </c>
      <c r="B43" s="9">
        <v>3025</v>
      </c>
      <c r="C43" s="9">
        <v>11</v>
      </c>
      <c r="D43" s="9">
        <v>0</v>
      </c>
    </row>
    <row r="44" spans="1:8" x14ac:dyDescent="0.3">
      <c r="A44" s="12" t="s">
        <v>148</v>
      </c>
      <c r="B44" s="9">
        <v>111.44</v>
      </c>
      <c r="C44" s="9">
        <v>56</v>
      </c>
      <c r="D44" s="9">
        <v>0</v>
      </c>
    </row>
    <row r="45" spans="1:8" x14ac:dyDescent="0.3">
      <c r="A45" s="12" t="s">
        <v>154</v>
      </c>
      <c r="B45" s="9">
        <v>1127.74</v>
      </c>
      <c r="C45" s="9">
        <v>226</v>
      </c>
      <c r="D45" s="9">
        <v>33.8322</v>
      </c>
    </row>
    <row r="46" spans="1:8" x14ac:dyDescent="0.3">
      <c r="A46" s="12" t="s">
        <v>140</v>
      </c>
      <c r="B46" s="9">
        <v>421.59000000000003</v>
      </c>
      <c r="C46" s="9">
        <v>141</v>
      </c>
      <c r="D46" s="9">
        <v>12.6477</v>
      </c>
    </row>
    <row r="47" spans="1:8" x14ac:dyDescent="0.3">
      <c r="A47" s="11" t="s">
        <v>153</v>
      </c>
      <c r="B47" s="9">
        <v>2267.6000000000004</v>
      </c>
      <c r="C47" s="9">
        <v>343</v>
      </c>
      <c r="D47" s="9">
        <v>68.027999999999992</v>
      </c>
    </row>
    <row r="48" spans="1:8" x14ac:dyDescent="0.3">
      <c r="A48" s="12" t="s">
        <v>145</v>
      </c>
      <c r="B48" s="9">
        <v>1062.8700000000001</v>
      </c>
      <c r="C48" s="9">
        <v>213</v>
      </c>
      <c r="D48" s="9">
        <v>31.886100000000003</v>
      </c>
    </row>
    <row r="49" spans="1:4" x14ac:dyDescent="0.3">
      <c r="A49" s="12" t="s">
        <v>149</v>
      </c>
      <c r="B49" s="9">
        <v>825</v>
      </c>
      <c r="C49" s="9">
        <v>3</v>
      </c>
      <c r="D49" s="9">
        <v>0</v>
      </c>
    </row>
    <row r="50" spans="1:4" x14ac:dyDescent="0.3">
      <c r="A50" s="12" t="s">
        <v>140</v>
      </c>
      <c r="B50" s="9">
        <v>379.73</v>
      </c>
      <c r="C50" s="9">
        <v>127</v>
      </c>
      <c r="D50" s="9">
        <v>11.3919</v>
      </c>
    </row>
    <row r="51" spans="1:4" x14ac:dyDescent="0.3">
      <c r="A51" s="11" t="s">
        <v>141</v>
      </c>
      <c r="B51" s="9">
        <v>3025.0600000000004</v>
      </c>
      <c r="C51" s="9">
        <v>597</v>
      </c>
      <c r="D51" s="9">
        <v>90.751800000000003</v>
      </c>
    </row>
    <row r="52" spans="1:4" x14ac:dyDescent="0.3">
      <c r="A52" s="12" t="s">
        <v>145</v>
      </c>
      <c r="B52" s="9">
        <v>763.47000000000014</v>
      </c>
      <c r="C52" s="9">
        <v>153</v>
      </c>
      <c r="D52" s="9">
        <v>22.904100000000003</v>
      </c>
    </row>
    <row r="53" spans="1:4" x14ac:dyDescent="0.3">
      <c r="A53" s="12" t="s">
        <v>149</v>
      </c>
      <c r="B53" s="9">
        <v>825</v>
      </c>
      <c r="C53" s="9">
        <v>3</v>
      </c>
      <c r="D53" s="9">
        <v>0</v>
      </c>
    </row>
    <row r="54" spans="1:4" x14ac:dyDescent="0.3">
      <c r="A54" s="12" t="s">
        <v>148</v>
      </c>
      <c r="B54" s="9">
        <v>318.39999999999998</v>
      </c>
      <c r="C54" s="9">
        <v>160</v>
      </c>
      <c r="D54" s="9">
        <v>9.5519999999999996</v>
      </c>
    </row>
    <row r="55" spans="1:4" x14ac:dyDescent="0.3">
      <c r="A55" s="12" t="s">
        <v>154</v>
      </c>
      <c r="B55" s="9">
        <v>693.61</v>
      </c>
      <c r="C55" s="9">
        <v>139</v>
      </c>
      <c r="D55" s="9">
        <v>20.808299999999999</v>
      </c>
    </row>
    <row r="56" spans="1:4" x14ac:dyDescent="0.3">
      <c r="A56" s="12" t="s">
        <v>140</v>
      </c>
      <c r="B56" s="9">
        <v>424.58000000000004</v>
      </c>
      <c r="C56" s="9">
        <v>142</v>
      </c>
      <c r="D56" s="9">
        <v>12.737400000000001</v>
      </c>
    </row>
    <row r="57" spans="1:4" x14ac:dyDescent="0.3">
      <c r="A57" s="11" t="s">
        <v>137</v>
      </c>
      <c r="B57" s="9">
        <v>2289.3900000000003</v>
      </c>
      <c r="C57" s="9">
        <v>661</v>
      </c>
      <c r="D57" s="9">
        <v>68.681700000000006</v>
      </c>
    </row>
    <row r="58" spans="1:4" x14ac:dyDescent="0.3">
      <c r="A58" s="12" t="s">
        <v>145</v>
      </c>
      <c r="B58" s="9">
        <v>139.72</v>
      </c>
      <c r="C58" s="9">
        <v>28</v>
      </c>
      <c r="D58" s="9">
        <v>0</v>
      </c>
    </row>
    <row r="59" spans="1:4" x14ac:dyDescent="0.3">
      <c r="A59" s="12" t="s">
        <v>148</v>
      </c>
      <c r="B59" s="9">
        <v>300.49</v>
      </c>
      <c r="C59" s="9">
        <v>151</v>
      </c>
      <c r="D59" s="9">
        <v>9.0146999999999995</v>
      </c>
    </row>
    <row r="60" spans="1:4" x14ac:dyDescent="0.3">
      <c r="A60" s="12" t="s">
        <v>154</v>
      </c>
      <c r="B60" s="9">
        <v>1017.96</v>
      </c>
      <c r="C60" s="9">
        <v>204</v>
      </c>
      <c r="D60" s="9">
        <v>30.538799999999998</v>
      </c>
    </row>
    <row r="61" spans="1:4" x14ac:dyDescent="0.3">
      <c r="A61" s="12" t="s">
        <v>140</v>
      </c>
      <c r="B61" s="9">
        <v>831.22</v>
      </c>
      <c r="C61" s="9">
        <v>278</v>
      </c>
      <c r="D61" s="9">
        <v>24.936599999999999</v>
      </c>
    </row>
    <row r="62" spans="1:4" x14ac:dyDescent="0.3">
      <c r="A62" s="11" t="s">
        <v>151</v>
      </c>
      <c r="B62" s="9">
        <v>3394.83</v>
      </c>
      <c r="C62" s="9">
        <v>423</v>
      </c>
      <c r="D62" s="9">
        <v>101.84490000000001</v>
      </c>
    </row>
    <row r="63" spans="1:4" x14ac:dyDescent="0.3">
      <c r="A63" s="12" t="s">
        <v>145</v>
      </c>
      <c r="B63" s="9">
        <v>703.59</v>
      </c>
      <c r="C63" s="9">
        <v>141</v>
      </c>
      <c r="D63" s="9">
        <v>21.107700000000001</v>
      </c>
    </row>
    <row r="64" spans="1:4" x14ac:dyDescent="0.3">
      <c r="A64" s="12" t="s">
        <v>149</v>
      </c>
      <c r="B64" s="9">
        <v>1650</v>
      </c>
      <c r="C64" s="9">
        <v>6</v>
      </c>
      <c r="D64" s="9">
        <v>0</v>
      </c>
    </row>
    <row r="65" spans="1:4" x14ac:dyDescent="0.3">
      <c r="A65" s="12" t="s">
        <v>148</v>
      </c>
      <c r="B65" s="9">
        <v>111.44</v>
      </c>
      <c r="C65" s="9">
        <v>56</v>
      </c>
      <c r="D65" s="9">
        <v>0</v>
      </c>
    </row>
    <row r="66" spans="1:4" x14ac:dyDescent="0.3">
      <c r="A66" s="12" t="s">
        <v>154</v>
      </c>
      <c r="B66" s="9">
        <v>678.64</v>
      </c>
      <c r="C66" s="9">
        <v>136</v>
      </c>
      <c r="D66" s="9">
        <v>20.359199999999998</v>
      </c>
    </row>
    <row r="67" spans="1:4" x14ac:dyDescent="0.3">
      <c r="A67" s="12" t="s">
        <v>140</v>
      </c>
      <c r="B67" s="9">
        <v>251.16000000000003</v>
      </c>
      <c r="C67" s="9">
        <v>84</v>
      </c>
      <c r="D67" s="9">
        <v>0</v>
      </c>
    </row>
    <row r="68" spans="1:4" x14ac:dyDescent="0.3">
      <c r="A68" s="11" t="s">
        <v>146</v>
      </c>
      <c r="B68" s="9">
        <v>2882.7200000000003</v>
      </c>
      <c r="C68" s="9">
        <v>334</v>
      </c>
      <c r="D68" s="9">
        <v>86.4816</v>
      </c>
    </row>
    <row r="69" spans="1:4" x14ac:dyDescent="0.3">
      <c r="A69" s="12" t="s">
        <v>145</v>
      </c>
      <c r="B69" s="9">
        <v>464.07000000000005</v>
      </c>
      <c r="C69" s="9">
        <v>93</v>
      </c>
      <c r="D69" s="9">
        <v>0</v>
      </c>
    </row>
    <row r="70" spans="1:4" x14ac:dyDescent="0.3">
      <c r="A70" s="12" t="s">
        <v>149</v>
      </c>
      <c r="B70" s="9">
        <v>1650</v>
      </c>
      <c r="C70" s="9">
        <v>6</v>
      </c>
      <c r="D70" s="9">
        <v>0</v>
      </c>
    </row>
    <row r="71" spans="1:4" x14ac:dyDescent="0.3">
      <c r="A71" s="12" t="s">
        <v>148</v>
      </c>
      <c r="B71" s="9">
        <v>151.24</v>
      </c>
      <c r="C71" s="9">
        <v>76</v>
      </c>
      <c r="D71" s="9">
        <v>0</v>
      </c>
    </row>
    <row r="72" spans="1:4" x14ac:dyDescent="0.3">
      <c r="A72" s="12" t="s">
        <v>154</v>
      </c>
      <c r="B72" s="9">
        <v>354.29</v>
      </c>
      <c r="C72" s="9">
        <v>71</v>
      </c>
      <c r="D72" s="9">
        <v>0</v>
      </c>
    </row>
    <row r="73" spans="1:4" x14ac:dyDescent="0.3">
      <c r="A73" s="12" t="s">
        <v>140</v>
      </c>
      <c r="B73" s="9">
        <v>263.12</v>
      </c>
      <c r="C73" s="9">
        <v>88</v>
      </c>
      <c r="D73" s="9">
        <v>0</v>
      </c>
    </row>
    <row r="74" spans="1:4" x14ac:dyDescent="0.3">
      <c r="A74" s="11" t="s">
        <v>2</v>
      </c>
      <c r="B74" s="9">
        <v>19333.79</v>
      </c>
      <c r="C74" s="9">
        <v>2950</v>
      </c>
      <c r="D74" s="9">
        <v>580.01369999999997</v>
      </c>
    </row>
    <row r="76" spans="1:4" x14ac:dyDescent="0.3">
      <c r="A76" s="2" t="s">
        <v>163</v>
      </c>
    </row>
    <row r="78" spans="1:4" x14ac:dyDescent="0.3">
      <c r="A78" s="10" t="s">
        <v>131</v>
      </c>
      <c r="B78" t="s">
        <v>158</v>
      </c>
      <c r="C78" t="s">
        <v>156</v>
      </c>
    </row>
    <row r="79" spans="1:4" x14ac:dyDescent="0.3">
      <c r="A79" s="11" t="s">
        <v>143</v>
      </c>
      <c r="B79" s="9">
        <v>164.22570000000002</v>
      </c>
      <c r="C79" s="9">
        <v>164.22570000000002</v>
      </c>
    </row>
    <row r="80" spans="1:4" x14ac:dyDescent="0.3">
      <c r="A80" s="11" t="s">
        <v>153</v>
      </c>
      <c r="B80" s="9">
        <v>68.027999999999992</v>
      </c>
      <c r="C80" s="9">
        <v>68.027999999999992</v>
      </c>
    </row>
    <row r="81" spans="1:3" x14ac:dyDescent="0.3">
      <c r="A81" s="11" t="s">
        <v>141</v>
      </c>
      <c r="B81" s="9">
        <v>90.751800000000003</v>
      </c>
      <c r="C81" s="9">
        <v>90.751800000000003</v>
      </c>
    </row>
    <row r="82" spans="1:3" x14ac:dyDescent="0.3">
      <c r="A82" s="11" t="s">
        <v>137</v>
      </c>
      <c r="B82" s="9">
        <v>68.681700000000006</v>
      </c>
      <c r="C82" s="9">
        <v>68.681700000000006</v>
      </c>
    </row>
    <row r="83" spans="1:3" x14ac:dyDescent="0.3">
      <c r="A83" s="11" t="s">
        <v>151</v>
      </c>
      <c r="B83" s="9">
        <v>101.8449</v>
      </c>
      <c r="C83" s="9">
        <v>101.8449</v>
      </c>
    </row>
    <row r="84" spans="1:3" x14ac:dyDescent="0.3">
      <c r="A84" s="11" t="s">
        <v>146</v>
      </c>
      <c r="B84" s="9">
        <v>86.4816</v>
      </c>
      <c r="C84" s="9">
        <v>86.4816</v>
      </c>
    </row>
    <row r="85" spans="1:3" x14ac:dyDescent="0.3">
      <c r="A85" s="11" t="s">
        <v>2</v>
      </c>
      <c r="B85" s="9">
        <v>580.01369999999997</v>
      </c>
      <c r="C85" s="9">
        <v>580.01369999999997</v>
      </c>
    </row>
    <row r="86" spans="1:3" x14ac:dyDescent="0.3">
      <c r="A86" s="11"/>
      <c r="B86" s="9"/>
      <c r="C86" s="9"/>
    </row>
    <row r="87" spans="1:3" x14ac:dyDescent="0.3">
      <c r="A87" s="11"/>
      <c r="B87" s="9"/>
      <c r="C87" s="9"/>
    </row>
    <row r="88" spans="1:3" x14ac:dyDescent="0.3">
      <c r="A88" s="11"/>
      <c r="B88" s="9"/>
      <c r="C88" s="9"/>
    </row>
    <row r="89" spans="1:3" x14ac:dyDescent="0.3">
      <c r="A89" s="11"/>
      <c r="B89" s="9"/>
      <c r="C89" s="9"/>
    </row>
    <row r="90" spans="1:3" x14ac:dyDescent="0.3">
      <c r="A90" s="11"/>
      <c r="B90" s="9"/>
      <c r="C90" s="9"/>
    </row>
    <row r="91" spans="1:3" x14ac:dyDescent="0.3">
      <c r="A91" s="11"/>
      <c r="B91" s="9"/>
      <c r="C91" s="9"/>
    </row>
    <row r="92" spans="1:3" x14ac:dyDescent="0.3">
      <c r="A92" s="11"/>
      <c r="B92" s="9"/>
      <c r="C92" s="9"/>
    </row>
    <row r="93" spans="1:3" x14ac:dyDescent="0.3">
      <c r="A93" s="11"/>
      <c r="B93" s="9"/>
      <c r="C93" s="9"/>
    </row>
    <row r="102" spans="1:1" x14ac:dyDescent="0.3">
      <c r="A102" s="2" t="s">
        <v>160</v>
      </c>
    </row>
    <row r="120" spans="1:1" x14ac:dyDescent="0.3">
      <c r="A120" s="2" t="s">
        <v>164</v>
      </c>
    </row>
  </sheetData>
  <mergeCells count="2">
    <mergeCell ref="A24:H25"/>
    <mergeCell ref="A36:H38"/>
  </mergeCells>
  <pageMargins left="0.25" right="0.25" top="0.75" bottom="0.75" header="0.3" footer="0.3"/>
  <pageSetup orientation="portrait" r:id="rId5"/>
  <rowBreaks count="3" manualBreakCount="3">
    <brk id="35" max="16383" man="1"/>
    <brk id="75" max="16383" man="1"/>
    <brk id="119" max="16383" man="1"/>
  </rowBreaks>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626C-8695-422E-B892-DBB164B96369}">
  <dimension ref="A1:H65"/>
  <sheetViews>
    <sheetView topLeftCell="A2" workbookViewId="0">
      <selection activeCell="F23" sqref="F23"/>
    </sheetView>
  </sheetViews>
  <sheetFormatPr defaultRowHeight="14.4" x14ac:dyDescent="0.3"/>
  <cols>
    <col min="1" max="1" width="10.5546875" style="3" customWidth="1"/>
    <col min="4" max="4" width="13" customWidth="1"/>
    <col min="8" max="8" width="12.6640625" customWidth="1"/>
  </cols>
  <sheetData>
    <row r="1" spans="1:8" x14ac:dyDescent="0.3">
      <c r="A1" s="3" t="s">
        <v>1</v>
      </c>
      <c r="B1" t="s">
        <v>132</v>
      </c>
      <c r="C1" t="s">
        <v>133</v>
      </c>
      <c r="D1" t="s">
        <v>134</v>
      </c>
      <c r="E1" t="s">
        <v>122</v>
      </c>
      <c r="F1" t="s">
        <v>135</v>
      </c>
      <c r="G1" t="s">
        <v>124</v>
      </c>
      <c r="H1" t="s">
        <v>136</v>
      </c>
    </row>
    <row r="2" spans="1:8" x14ac:dyDescent="0.3">
      <c r="A2" s="3">
        <v>43466</v>
      </c>
      <c r="B2" t="s">
        <v>137</v>
      </c>
      <c r="C2" t="s">
        <v>138</v>
      </c>
      <c r="D2" t="s">
        <v>139</v>
      </c>
      <c r="E2" t="s">
        <v>140</v>
      </c>
      <c r="F2">
        <v>2.99</v>
      </c>
      <c r="G2">
        <v>36</v>
      </c>
      <c r="H2">
        <f>Table1[[#This Row],[Cost]]*Table1[[#This Row],[Units]]</f>
        <v>107.64000000000001</v>
      </c>
    </row>
    <row r="3" spans="1:8" x14ac:dyDescent="0.3">
      <c r="A3" s="3">
        <v>43467</v>
      </c>
      <c r="B3" t="s">
        <v>141</v>
      </c>
      <c r="C3" t="s">
        <v>142</v>
      </c>
      <c r="D3" t="s">
        <v>139</v>
      </c>
      <c r="E3" t="s">
        <v>140</v>
      </c>
      <c r="F3">
        <v>2.99</v>
      </c>
      <c r="G3">
        <v>95</v>
      </c>
      <c r="H3">
        <f>Table1[[#This Row],[Cost]]*Table1[[#This Row],[Units]]</f>
        <v>284.05</v>
      </c>
    </row>
    <row r="4" spans="1:8" x14ac:dyDescent="0.3">
      <c r="A4" s="3">
        <v>43468</v>
      </c>
      <c r="B4" t="s">
        <v>143</v>
      </c>
      <c r="C4" t="s">
        <v>144</v>
      </c>
      <c r="D4" t="s">
        <v>139</v>
      </c>
      <c r="E4" t="s">
        <v>145</v>
      </c>
      <c r="F4">
        <v>4.99</v>
      </c>
      <c r="G4">
        <v>50</v>
      </c>
      <c r="H4">
        <f>Table1[[#This Row],[Cost]]*Table1[[#This Row],[Units]]</f>
        <v>249.5</v>
      </c>
    </row>
    <row r="5" spans="1:8" x14ac:dyDescent="0.3">
      <c r="A5" s="3">
        <v>43469</v>
      </c>
      <c r="B5" t="s">
        <v>141</v>
      </c>
      <c r="C5" t="s">
        <v>142</v>
      </c>
      <c r="D5" t="s">
        <v>139</v>
      </c>
      <c r="E5" t="s">
        <v>145</v>
      </c>
      <c r="F5">
        <v>4.99</v>
      </c>
      <c r="G5">
        <v>60</v>
      </c>
      <c r="H5">
        <f>Table1[[#This Row],[Cost]]*Table1[[#This Row],[Units]]</f>
        <v>299.40000000000003</v>
      </c>
    </row>
    <row r="6" spans="1:8" x14ac:dyDescent="0.3">
      <c r="A6" s="3">
        <v>43472</v>
      </c>
      <c r="B6" t="s">
        <v>143</v>
      </c>
      <c r="C6" t="s">
        <v>144</v>
      </c>
      <c r="D6" t="s">
        <v>139</v>
      </c>
      <c r="E6" t="s">
        <v>145</v>
      </c>
      <c r="F6">
        <v>4.99</v>
      </c>
      <c r="G6">
        <v>27</v>
      </c>
      <c r="H6">
        <f>Table1[[#This Row],[Cost]]*Table1[[#This Row],[Units]]</f>
        <v>134.73000000000002</v>
      </c>
    </row>
    <row r="7" spans="1:8" x14ac:dyDescent="0.3">
      <c r="A7" s="3">
        <v>43473</v>
      </c>
      <c r="B7" t="s">
        <v>146</v>
      </c>
      <c r="C7" t="s">
        <v>144</v>
      </c>
      <c r="D7" t="s">
        <v>139</v>
      </c>
      <c r="E7" t="s">
        <v>140</v>
      </c>
      <c r="F7">
        <v>2.99</v>
      </c>
      <c r="G7">
        <v>56</v>
      </c>
      <c r="H7">
        <f>Table1[[#This Row],[Cost]]*Table1[[#This Row],[Units]]</f>
        <v>167.44</v>
      </c>
    </row>
    <row r="8" spans="1:8" x14ac:dyDescent="0.3">
      <c r="A8" s="3">
        <v>43474</v>
      </c>
      <c r="B8" t="s">
        <v>137</v>
      </c>
      <c r="C8" t="s">
        <v>138</v>
      </c>
      <c r="D8" t="s">
        <v>139</v>
      </c>
      <c r="E8" t="s">
        <v>140</v>
      </c>
      <c r="F8">
        <v>2.99</v>
      </c>
      <c r="G8">
        <v>90</v>
      </c>
      <c r="H8">
        <f>Table1[[#This Row],[Cost]]*Table1[[#This Row],[Units]]</f>
        <v>269.10000000000002</v>
      </c>
    </row>
    <row r="9" spans="1:8" x14ac:dyDescent="0.3">
      <c r="A9" s="3">
        <v>43475</v>
      </c>
      <c r="B9" t="s">
        <v>143</v>
      </c>
      <c r="C9" t="s">
        <v>144</v>
      </c>
      <c r="D9" t="s">
        <v>139</v>
      </c>
      <c r="E9" t="s">
        <v>140</v>
      </c>
      <c r="F9">
        <v>2.99</v>
      </c>
      <c r="G9">
        <v>75</v>
      </c>
      <c r="H9">
        <f>Table1[[#This Row],[Cost]]*Table1[[#This Row],[Units]]</f>
        <v>224.25000000000003</v>
      </c>
    </row>
    <row r="10" spans="1:8" x14ac:dyDescent="0.3">
      <c r="A10" s="3">
        <v>43476</v>
      </c>
      <c r="B10" t="s">
        <v>146</v>
      </c>
      <c r="C10" t="s">
        <v>144</v>
      </c>
      <c r="D10" t="s">
        <v>147</v>
      </c>
      <c r="E10" t="s">
        <v>140</v>
      </c>
      <c r="F10">
        <v>2.99</v>
      </c>
      <c r="G10">
        <v>32</v>
      </c>
      <c r="H10">
        <f>Table1[[#This Row],[Cost]]*Table1[[#This Row],[Units]]</f>
        <v>95.68</v>
      </c>
    </row>
    <row r="11" spans="1:8" x14ac:dyDescent="0.3">
      <c r="A11" s="3">
        <v>43479</v>
      </c>
      <c r="B11" t="s">
        <v>137</v>
      </c>
      <c r="C11" t="s">
        <v>138</v>
      </c>
      <c r="D11" t="s">
        <v>139</v>
      </c>
      <c r="E11" t="s">
        <v>148</v>
      </c>
      <c r="F11">
        <v>1.99</v>
      </c>
      <c r="G11">
        <v>74</v>
      </c>
      <c r="H11">
        <f>Table1[[#This Row],[Cost]]*Table1[[#This Row],[Units]]</f>
        <v>147.26</v>
      </c>
    </row>
    <row r="12" spans="1:8" x14ac:dyDescent="0.3">
      <c r="A12" s="3">
        <v>43480</v>
      </c>
      <c r="B12" t="s">
        <v>141</v>
      </c>
      <c r="C12" t="s">
        <v>142</v>
      </c>
      <c r="D12" t="s">
        <v>147</v>
      </c>
      <c r="E12" t="s">
        <v>145</v>
      </c>
      <c r="F12">
        <v>4.99</v>
      </c>
      <c r="G12">
        <v>60</v>
      </c>
      <c r="H12">
        <f>Table1[[#This Row],[Cost]]*Table1[[#This Row],[Units]]</f>
        <v>299.40000000000003</v>
      </c>
    </row>
    <row r="13" spans="1:8" x14ac:dyDescent="0.3">
      <c r="A13" s="3">
        <v>43481</v>
      </c>
      <c r="B13" t="s">
        <v>143</v>
      </c>
      <c r="C13" t="s">
        <v>144</v>
      </c>
      <c r="D13" t="s">
        <v>139</v>
      </c>
      <c r="E13" t="s">
        <v>149</v>
      </c>
      <c r="F13">
        <v>275</v>
      </c>
      <c r="G13">
        <v>2</v>
      </c>
      <c r="H13">
        <f>Table1[[#This Row],[Cost]]*Table1[[#This Row],[Units]]</f>
        <v>550</v>
      </c>
    </row>
    <row r="14" spans="1:8" x14ac:dyDescent="0.3">
      <c r="A14" s="3">
        <v>43482</v>
      </c>
      <c r="B14" t="s">
        <v>137</v>
      </c>
      <c r="C14" t="s">
        <v>138</v>
      </c>
      <c r="D14" t="s">
        <v>150</v>
      </c>
      <c r="E14" t="s">
        <v>140</v>
      </c>
      <c r="F14">
        <v>2.99</v>
      </c>
      <c r="G14">
        <v>90</v>
      </c>
      <c r="H14">
        <f>Table1[[#This Row],[Cost]]*Table1[[#This Row],[Units]]</f>
        <v>269.10000000000002</v>
      </c>
    </row>
    <row r="15" spans="1:8" x14ac:dyDescent="0.3">
      <c r="A15" s="3">
        <v>43483</v>
      </c>
      <c r="B15" t="s">
        <v>141</v>
      </c>
      <c r="C15" t="s">
        <v>142</v>
      </c>
      <c r="D15" t="s">
        <v>150</v>
      </c>
      <c r="E15" t="s">
        <v>145</v>
      </c>
      <c r="F15">
        <v>4.99</v>
      </c>
      <c r="G15">
        <v>29</v>
      </c>
      <c r="H15">
        <f>Table1[[#This Row],[Cost]]*Table1[[#This Row],[Units]]</f>
        <v>144.71</v>
      </c>
    </row>
    <row r="16" spans="1:8" x14ac:dyDescent="0.3">
      <c r="A16" s="3">
        <v>43486</v>
      </c>
      <c r="B16" t="s">
        <v>151</v>
      </c>
      <c r="C16" t="s">
        <v>142</v>
      </c>
      <c r="D16" t="s">
        <v>150</v>
      </c>
      <c r="E16" t="s">
        <v>149</v>
      </c>
      <c r="F16">
        <v>275</v>
      </c>
      <c r="G16">
        <v>1</v>
      </c>
      <c r="H16">
        <f>Table1[[#This Row],[Cost]]*Table1[[#This Row],[Units]]</f>
        <v>275</v>
      </c>
    </row>
    <row r="17" spans="1:8" x14ac:dyDescent="0.3">
      <c r="A17" s="3">
        <v>43487</v>
      </c>
      <c r="B17" t="s">
        <v>137</v>
      </c>
      <c r="C17" t="s">
        <v>138</v>
      </c>
      <c r="D17" t="s">
        <v>147</v>
      </c>
      <c r="E17" t="s">
        <v>140</v>
      </c>
      <c r="F17">
        <v>2.99</v>
      </c>
      <c r="G17">
        <v>20</v>
      </c>
      <c r="H17">
        <f>Table1[[#This Row],[Cost]]*Table1[[#This Row],[Units]]</f>
        <v>59.800000000000004</v>
      </c>
    </row>
    <row r="18" spans="1:8" x14ac:dyDescent="0.3">
      <c r="A18" s="3">
        <v>43488</v>
      </c>
      <c r="B18" t="s">
        <v>141</v>
      </c>
      <c r="C18" t="s">
        <v>142</v>
      </c>
      <c r="D18" t="s">
        <v>152</v>
      </c>
      <c r="E18" t="s">
        <v>140</v>
      </c>
      <c r="F18">
        <v>2.99</v>
      </c>
      <c r="G18">
        <v>35</v>
      </c>
      <c r="H18">
        <f>Table1[[#This Row],[Cost]]*Table1[[#This Row],[Units]]</f>
        <v>104.65</v>
      </c>
    </row>
    <row r="19" spans="1:8" x14ac:dyDescent="0.3">
      <c r="A19" s="3">
        <v>43489</v>
      </c>
      <c r="B19" t="s">
        <v>143</v>
      </c>
      <c r="C19" t="s">
        <v>144</v>
      </c>
      <c r="D19" t="s">
        <v>152</v>
      </c>
      <c r="E19" t="s">
        <v>145</v>
      </c>
      <c r="F19">
        <v>4.99</v>
      </c>
      <c r="G19">
        <v>81</v>
      </c>
      <c r="H19">
        <f>Table1[[#This Row],[Cost]]*Table1[[#This Row],[Units]]</f>
        <v>404.19</v>
      </c>
    </row>
    <row r="20" spans="1:8" x14ac:dyDescent="0.3">
      <c r="A20" s="3">
        <v>43490</v>
      </c>
      <c r="B20" t="s">
        <v>153</v>
      </c>
      <c r="C20" t="s">
        <v>138</v>
      </c>
      <c r="D20" t="s">
        <v>139</v>
      </c>
      <c r="E20" t="s">
        <v>149</v>
      </c>
      <c r="F20">
        <v>275</v>
      </c>
      <c r="G20">
        <v>2</v>
      </c>
      <c r="H20">
        <f>Table1[[#This Row],[Cost]]*Table1[[#This Row],[Units]]</f>
        <v>550</v>
      </c>
    </row>
    <row r="21" spans="1:8" x14ac:dyDescent="0.3">
      <c r="A21" s="3">
        <v>43493</v>
      </c>
      <c r="B21" t="s">
        <v>141</v>
      </c>
      <c r="C21" t="s">
        <v>142</v>
      </c>
      <c r="D21" t="s">
        <v>152</v>
      </c>
      <c r="E21" t="s">
        <v>149</v>
      </c>
      <c r="F21">
        <v>275</v>
      </c>
      <c r="G21">
        <v>3</v>
      </c>
      <c r="H21">
        <f>Table1[[#This Row],[Cost]]*Table1[[#This Row],[Units]]</f>
        <v>825</v>
      </c>
    </row>
    <row r="22" spans="1:8" x14ac:dyDescent="0.3">
      <c r="A22" s="3">
        <v>43494</v>
      </c>
      <c r="B22" t="s">
        <v>143</v>
      </c>
      <c r="C22" t="s">
        <v>144</v>
      </c>
      <c r="D22" t="s">
        <v>147</v>
      </c>
      <c r="E22" t="s">
        <v>148</v>
      </c>
      <c r="F22">
        <v>1.99</v>
      </c>
      <c r="G22">
        <v>56</v>
      </c>
      <c r="H22">
        <f>Table1[[#This Row],[Cost]]*Table1[[#This Row],[Units]]</f>
        <v>111.44</v>
      </c>
    </row>
    <row r="23" spans="1:8" x14ac:dyDescent="0.3">
      <c r="A23" s="3">
        <v>43495</v>
      </c>
      <c r="B23" t="s">
        <v>137</v>
      </c>
      <c r="C23" t="s">
        <v>138</v>
      </c>
      <c r="D23" t="s">
        <v>139</v>
      </c>
      <c r="E23" t="s">
        <v>145</v>
      </c>
      <c r="F23">
        <v>4.99</v>
      </c>
      <c r="G23">
        <v>28</v>
      </c>
      <c r="H23">
        <f>Table1[[#This Row],[Cost]]*Table1[[#This Row],[Units]]</f>
        <v>139.72</v>
      </c>
    </row>
    <row r="24" spans="1:8" x14ac:dyDescent="0.3">
      <c r="A24" s="3">
        <v>43496</v>
      </c>
      <c r="B24" t="s">
        <v>141</v>
      </c>
      <c r="C24" t="s">
        <v>142</v>
      </c>
      <c r="D24" t="s">
        <v>152</v>
      </c>
      <c r="E24" t="s">
        <v>140</v>
      </c>
      <c r="F24">
        <v>2.99</v>
      </c>
      <c r="G24">
        <v>12</v>
      </c>
      <c r="H24">
        <f>Table1[[#This Row],[Cost]]*Table1[[#This Row],[Units]]</f>
        <v>35.880000000000003</v>
      </c>
    </row>
    <row r="25" spans="1:8" x14ac:dyDescent="0.3">
      <c r="A25" s="3">
        <v>43497</v>
      </c>
      <c r="B25" t="s">
        <v>141</v>
      </c>
      <c r="C25" t="s">
        <v>142</v>
      </c>
      <c r="D25" t="s">
        <v>139</v>
      </c>
      <c r="E25" t="s">
        <v>154</v>
      </c>
      <c r="F25">
        <v>4.99</v>
      </c>
      <c r="G25">
        <v>16</v>
      </c>
      <c r="H25">
        <f>Table1[[#This Row],[Cost]]*Table1[[#This Row],[Units]]</f>
        <v>79.84</v>
      </c>
    </row>
    <row r="26" spans="1:8" x14ac:dyDescent="0.3">
      <c r="A26" s="3">
        <v>43500</v>
      </c>
      <c r="B26" t="s">
        <v>141</v>
      </c>
      <c r="C26" t="s">
        <v>142</v>
      </c>
      <c r="D26" t="s">
        <v>139</v>
      </c>
      <c r="E26" t="s">
        <v>154</v>
      </c>
      <c r="F26">
        <v>4.99</v>
      </c>
      <c r="G26">
        <v>48</v>
      </c>
      <c r="H26">
        <f>Table1[[#This Row],[Cost]]*Table1[[#This Row],[Units]]</f>
        <v>239.52</v>
      </c>
    </row>
    <row r="27" spans="1:8" x14ac:dyDescent="0.3">
      <c r="A27" s="3">
        <v>43501</v>
      </c>
      <c r="B27" t="s">
        <v>141</v>
      </c>
      <c r="C27" t="s">
        <v>142</v>
      </c>
      <c r="D27" t="s">
        <v>150</v>
      </c>
      <c r="E27" t="s">
        <v>148</v>
      </c>
      <c r="F27">
        <v>1.99</v>
      </c>
      <c r="G27">
        <v>64</v>
      </c>
      <c r="H27">
        <f>Table1[[#This Row],[Cost]]*Table1[[#This Row],[Units]]</f>
        <v>127.36</v>
      </c>
    </row>
    <row r="28" spans="1:8" x14ac:dyDescent="0.3">
      <c r="A28" s="3">
        <v>43502</v>
      </c>
      <c r="B28" t="s">
        <v>151</v>
      </c>
      <c r="C28" t="s">
        <v>142</v>
      </c>
      <c r="D28" t="s">
        <v>150</v>
      </c>
      <c r="E28" t="s">
        <v>148</v>
      </c>
      <c r="F28">
        <v>1.99</v>
      </c>
      <c r="G28">
        <v>15</v>
      </c>
      <c r="H28">
        <f>Table1[[#This Row],[Cost]]*Table1[[#This Row],[Units]]</f>
        <v>29.85</v>
      </c>
    </row>
    <row r="29" spans="1:8" x14ac:dyDescent="0.3">
      <c r="A29" s="3">
        <v>43503</v>
      </c>
      <c r="B29" t="s">
        <v>151</v>
      </c>
      <c r="C29" t="s">
        <v>142</v>
      </c>
      <c r="D29" t="s">
        <v>150</v>
      </c>
      <c r="E29" t="s">
        <v>145</v>
      </c>
      <c r="F29">
        <v>4.99</v>
      </c>
      <c r="G29">
        <v>71</v>
      </c>
      <c r="H29">
        <f>Table1[[#This Row],[Cost]]*Table1[[#This Row],[Units]]</f>
        <v>354.29</v>
      </c>
    </row>
    <row r="30" spans="1:8" x14ac:dyDescent="0.3">
      <c r="A30" s="3">
        <v>43504</v>
      </c>
      <c r="B30" t="s">
        <v>143</v>
      </c>
      <c r="C30" t="s">
        <v>144</v>
      </c>
      <c r="D30" t="s">
        <v>139</v>
      </c>
      <c r="E30" t="s">
        <v>154</v>
      </c>
      <c r="F30">
        <v>4.99</v>
      </c>
      <c r="G30">
        <v>96</v>
      </c>
      <c r="H30">
        <f>Table1[[#This Row],[Cost]]*Table1[[#This Row],[Units]]</f>
        <v>479.04</v>
      </c>
    </row>
    <row r="31" spans="1:8" x14ac:dyDescent="0.3">
      <c r="A31" s="3">
        <v>43507</v>
      </c>
      <c r="B31" t="s">
        <v>146</v>
      </c>
      <c r="C31" t="s">
        <v>144</v>
      </c>
      <c r="D31" t="s">
        <v>139</v>
      </c>
      <c r="E31" t="s">
        <v>149</v>
      </c>
      <c r="F31">
        <v>275</v>
      </c>
      <c r="G31">
        <v>2</v>
      </c>
      <c r="H31">
        <f>Table1[[#This Row],[Cost]]*Table1[[#This Row],[Units]]</f>
        <v>550</v>
      </c>
    </row>
    <row r="32" spans="1:8" x14ac:dyDescent="0.3">
      <c r="A32" s="3">
        <v>43508</v>
      </c>
      <c r="B32" t="s">
        <v>153</v>
      </c>
      <c r="C32" t="s">
        <v>138</v>
      </c>
      <c r="D32" t="s">
        <v>147</v>
      </c>
      <c r="E32" t="s">
        <v>140</v>
      </c>
      <c r="F32">
        <v>2.99</v>
      </c>
      <c r="G32">
        <v>67</v>
      </c>
      <c r="H32">
        <f>Table1[[#This Row],[Cost]]*Table1[[#This Row],[Units]]</f>
        <v>200.33</v>
      </c>
    </row>
    <row r="33" spans="1:8" x14ac:dyDescent="0.3">
      <c r="A33" s="3">
        <v>43509</v>
      </c>
      <c r="B33" t="s">
        <v>151</v>
      </c>
      <c r="C33" t="s">
        <v>142</v>
      </c>
      <c r="D33" t="s">
        <v>139</v>
      </c>
      <c r="E33" t="s">
        <v>154</v>
      </c>
      <c r="F33">
        <v>4.99</v>
      </c>
      <c r="G33">
        <v>74</v>
      </c>
      <c r="H33">
        <f>Table1[[#This Row],[Cost]]*Table1[[#This Row],[Units]]</f>
        <v>369.26</v>
      </c>
    </row>
    <row r="34" spans="1:8" x14ac:dyDescent="0.3">
      <c r="A34" s="3">
        <v>43510</v>
      </c>
      <c r="B34" t="s">
        <v>143</v>
      </c>
      <c r="C34" t="s">
        <v>144</v>
      </c>
      <c r="D34" t="s">
        <v>139</v>
      </c>
      <c r="E34" t="s">
        <v>149</v>
      </c>
      <c r="F34">
        <v>275</v>
      </c>
      <c r="G34">
        <v>5</v>
      </c>
      <c r="H34">
        <f>Table1[[#This Row],[Cost]]*Table1[[#This Row],[Units]]</f>
        <v>1375</v>
      </c>
    </row>
    <row r="35" spans="1:8" x14ac:dyDescent="0.3">
      <c r="A35" s="3">
        <v>43511</v>
      </c>
      <c r="B35" t="s">
        <v>153</v>
      </c>
      <c r="C35" t="s">
        <v>138</v>
      </c>
      <c r="D35" t="s">
        <v>152</v>
      </c>
      <c r="E35" t="s">
        <v>145</v>
      </c>
      <c r="F35">
        <v>4.99</v>
      </c>
      <c r="G35">
        <v>46</v>
      </c>
      <c r="H35">
        <f>Table1[[#This Row],[Cost]]*Table1[[#This Row],[Units]]</f>
        <v>229.54000000000002</v>
      </c>
    </row>
    <row r="36" spans="1:8" x14ac:dyDescent="0.3">
      <c r="A36" s="3">
        <v>43514</v>
      </c>
      <c r="B36" t="s">
        <v>137</v>
      </c>
      <c r="C36" t="s">
        <v>138</v>
      </c>
      <c r="D36" t="s">
        <v>150</v>
      </c>
      <c r="E36" t="s">
        <v>154</v>
      </c>
      <c r="F36">
        <v>4.99</v>
      </c>
      <c r="G36">
        <v>99</v>
      </c>
      <c r="H36">
        <f>Table1[[#This Row],[Cost]]*Table1[[#This Row],[Units]]</f>
        <v>494.01000000000005</v>
      </c>
    </row>
    <row r="37" spans="1:8" x14ac:dyDescent="0.3">
      <c r="A37" s="3">
        <v>43515</v>
      </c>
      <c r="B37" t="s">
        <v>151</v>
      </c>
      <c r="C37" t="s">
        <v>142</v>
      </c>
      <c r="D37" t="s">
        <v>139</v>
      </c>
      <c r="E37" t="s">
        <v>148</v>
      </c>
      <c r="F37">
        <v>1.99</v>
      </c>
      <c r="G37">
        <v>41</v>
      </c>
      <c r="H37">
        <f>Table1[[#This Row],[Cost]]*Table1[[#This Row],[Units]]</f>
        <v>81.59</v>
      </c>
    </row>
    <row r="38" spans="1:8" x14ac:dyDescent="0.3">
      <c r="A38" s="3">
        <v>43516</v>
      </c>
      <c r="B38" t="s">
        <v>153</v>
      </c>
      <c r="C38" t="s">
        <v>138</v>
      </c>
      <c r="D38" t="s">
        <v>147</v>
      </c>
      <c r="E38" t="s">
        <v>149</v>
      </c>
      <c r="F38">
        <v>275</v>
      </c>
      <c r="G38">
        <v>1</v>
      </c>
      <c r="H38">
        <f>Table1[[#This Row],[Cost]]*Table1[[#This Row],[Units]]</f>
        <v>275</v>
      </c>
    </row>
    <row r="39" spans="1:8" x14ac:dyDescent="0.3">
      <c r="A39" s="3">
        <v>43517</v>
      </c>
      <c r="B39" t="s">
        <v>153</v>
      </c>
      <c r="C39" t="s">
        <v>138</v>
      </c>
      <c r="D39" t="s">
        <v>139</v>
      </c>
      <c r="E39" t="s">
        <v>145</v>
      </c>
      <c r="F39">
        <v>4.99</v>
      </c>
      <c r="G39">
        <v>87</v>
      </c>
      <c r="H39">
        <f>Table1[[#This Row],[Cost]]*Table1[[#This Row],[Units]]</f>
        <v>434.13</v>
      </c>
    </row>
    <row r="40" spans="1:8" x14ac:dyDescent="0.3">
      <c r="A40" s="3">
        <v>43518</v>
      </c>
      <c r="B40" t="s">
        <v>143</v>
      </c>
      <c r="C40" t="s">
        <v>144</v>
      </c>
      <c r="D40" t="s">
        <v>150</v>
      </c>
      <c r="E40" t="s">
        <v>154</v>
      </c>
      <c r="F40">
        <v>4.99</v>
      </c>
      <c r="G40">
        <v>62</v>
      </c>
      <c r="H40">
        <f>Table1[[#This Row],[Cost]]*Table1[[#This Row],[Units]]</f>
        <v>309.38</v>
      </c>
    </row>
    <row r="41" spans="1:8" x14ac:dyDescent="0.3">
      <c r="A41" s="3">
        <v>43521</v>
      </c>
      <c r="B41" t="s">
        <v>141</v>
      </c>
      <c r="C41" t="s">
        <v>142</v>
      </c>
      <c r="D41" t="s">
        <v>139</v>
      </c>
      <c r="E41" t="s">
        <v>145</v>
      </c>
      <c r="F41">
        <v>4.99</v>
      </c>
      <c r="G41">
        <v>4</v>
      </c>
      <c r="H41">
        <f>Table1[[#This Row],[Cost]]*Table1[[#This Row],[Units]]</f>
        <v>19.96</v>
      </c>
    </row>
    <row r="42" spans="1:8" x14ac:dyDescent="0.3">
      <c r="A42" s="3">
        <v>43522</v>
      </c>
      <c r="B42" t="s">
        <v>146</v>
      </c>
      <c r="C42" t="s">
        <v>144</v>
      </c>
      <c r="D42" t="s">
        <v>139</v>
      </c>
      <c r="E42" t="s">
        <v>145</v>
      </c>
      <c r="F42">
        <v>4.99</v>
      </c>
      <c r="G42">
        <v>7</v>
      </c>
      <c r="H42">
        <f>Table1[[#This Row],[Cost]]*Table1[[#This Row],[Units]]</f>
        <v>34.93</v>
      </c>
    </row>
    <row r="43" spans="1:8" x14ac:dyDescent="0.3">
      <c r="A43" s="3">
        <v>43523</v>
      </c>
      <c r="B43" t="s">
        <v>146</v>
      </c>
      <c r="C43" t="s">
        <v>144</v>
      </c>
      <c r="D43" t="s">
        <v>147</v>
      </c>
      <c r="E43" t="s">
        <v>145</v>
      </c>
      <c r="F43">
        <v>4.99</v>
      </c>
      <c r="G43">
        <v>86</v>
      </c>
      <c r="H43">
        <f>Table1[[#This Row],[Cost]]*Table1[[#This Row],[Units]]</f>
        <v>429.14000000000004</v>
      </c>
    </row>
    <row r="44" spans="1:8" x14ac:dyDescent="0.3">
      <c r="A44" s="3">
        <v>43524</v>
      </c>
      <c r="B44" t="s">
        <v>137</v>
      </c>
      <c r="C44" t="s">
        <v>138</v>
      </c>
      <c r="D44" t="s">
        <v>139</v>
      </c>
      <c r="E44" t="s">
        <v>154</v>
      </c>
      <c r="F44">
        <v>4.99</v>
      </c>
      <c r="G44">
        <v>50</v>
      </c>
      <c r="H44">
        <f>Table1[[#This Row],[Cost]]*Table1[[#This Row],[Units]]</f>
        <v>249.5</v>
      </c>
    </row>
    <row r="45" spans="1:8" x14ac:dyDescent="0.3">
      <c r="A45" s="3">
        <v>43525</v>
      </c>
      <c r="B45" t="s">
        <v>141</v>
      </c>
      <c r="C45" t="s">
        <v>142</v>
      </c>
      <c r="D45" t="s">
        <v>152</v>
      </c>
      <c r="E45" t="s">
        <v>154</v>
      </c>
      <c r="F45">
        <v>4.99</v>
      </c>
      <c r="G45">
        <v>75</v>
      </c>
      <c r="H45">
        <f>Table1[[#This Row],[Cost]]*Table1[[#This Row],[Units]]</f>
        <v>374.25</v>
      </c>
    </row>
    <row r="46" spans="1:8" x14ac:dyDescent="0.3">
      <c r="A46" s="3">
        <v>43528</v>
      </c>
      <c r="B46" t="s">
        <v>143</v>
      </c>
      <c r="C46" t="s">
        <v>144</v>
      </c>
      <c r="D46" t="s">
        <v>150</v>
      </c>
      <c r="E46" t="s">
        <v>140</v>
      </c>
      <c r="F46">
        <v>2.99</v>
      </c>
      <c r="G46">
        <v>66</v>
      </c>
      <c r="H46">
        <f>Table1[[#This Row],[Cost]]*Table1[[#This Row],[Units]]</f>
        <v>197.34</v>
      </c>
    </row>
    <row r="47" spans="1:8" x14ac:dyDescent="0.3">
      <c r="A47" s="3">
        <v>43529</v>
      </c>
      <c r="B47" t="s">
        <v>153</v>
      </c>
      <c r="C47" t="s">
        <v>138</v>
      </c>
      <c r="D47" t="s">
        <v>150</v>
      </c>
      <c r="E47" t="s">
        <v>140</v>
      </c>
      <c r="F47">
        <v>2.99</v>
      </c>
      <c r="G47">
        <v>53</v>
      </c>
      <c r="H47">
        <f>Table1[[#This Row],[Cost]]*Table1[[#This Row],[Units]]</f>
        <v>158.47</v>
      </c>
    </row>
    <row r="48" spans="1:8" x14ac:dyDescent="0.3">
      <c r="A48" s="3">
        <v>43530</v>
      </c>
      <c r="B48" t="s">
        <v>153</v>
      </c>
      <c r="C48" t="s">
        <v>138</v>
      </c>
      <c r="D48" t="s">
        <v>139</v>
      </c>
      <c r="E48" t="s">
        <v>145</v>
      </c>
      <c r="F48">
        <v>4.99</v>
      </c>
      <c r="G48">
        <v>80</v>
      </c>
      <c r="H48">
        <f>Table1[[#This Row],[Cost]]*Table1[[#This Row],[Units]]</f>
        <v>399.20000000000005</v>
      </c>
    </row>
    <row r="49" spans="1:8" x14ac:dyDescent="0.3">
      <c r="A49" s="3">
        <v>43531</v>
      </c>
      <c r="B49" t="s">
        <v>141</v>
      </c>
      <c r="C49" t="s">
        <v>142</v>
      </c>
      <c r="D49" t="s">
        <v>139</v>
      </c>
      <c r="E49" t="s">
        <v>148</v>
      </c>
      <c r="F49">
        <v>1.99</v>
      </c>
      <c r="G49">
        <v>96</v>
      </c>
      <c r="H49">
        <f>Table1[[#This Row],[Cost]]*Table1[[#This Row],[Units]]</f>
        <v>191.04</v>
      </c>
    </row>
    <row r="50" spans="1:8" x14ac:dyDescent="0.3">
      <c r="A50" s="3">
        <v>43532</v>
      </c>
      <c r="B50" t="s">
        <v>151</v>
      </c>
      <c r="C50" t="s">
        <v>142</v>
      </c>
      <c r="D50" t="s">
        <v>152</v>
      </c>
      <c r="E50" t="s">
        <v>154</v>
      </c>
      <c r="F50">
        <v>4.99</v>
      </c>
      <c r="G50">
        <v>62</v>
      </c>
      <c r="H50">
        <f>Table1[[#This Row],[Cost]]*Table1[[#This Row],[Units]]</f>
        <v>309.38</v>
      </c>
    </row>
    <row r="51" spans="1:8" x14ac:dyDescent="0.3">
      <c r="A51" s="3">
        <v>43535</v>
      </c>
      <c r="B51" t="s">
        <v>143</v>
      </c>
      <c r="C51" t="s">
        <v>144</v>
      </c>
      <c r="D51" t="s">
        <v>150</v>
      </c>
      <c r="E51" t="s">
        <v>154</v>
      </c>
      <c r="F51">
        <v>4.99</v>
      </c>
      <c r="G51">
        <v>68</v>
      </c>
      <c r="H51">
        <f>Table1[[#This Row],[Cost]]*Table1[[#This Row],[Units]]</f>
        <v>339.32</v>
      </c>
    </row>
    <row r="52" spans="1:8" x14ac:dyDescent="0.3">
      <c r="A52" s="3">
        <v>43536</v>
      </c>
      <c r="B52" t="s">
        <v>146</v>
      </c>
      <c r="C52" t="s">
        <v>144</v>
      </c>
      <c r="D52" t="s">
        <v>152</v>
      </c>
      <c r="E52" t="s">
        <v>149</v>
      </c>
      <c r="F52">
        <v>275</v>
      </c>
      <c r="G52">
        <v>2</v>
      </c>
      <c r="H52">
        <f>Table1[[#This Row],[Cost]]*Table1[[#This Row],[Units]]</f>
        <v>550</v>
      </c>
    </row>
    <row r="53" spans="1:8" x14ac:dyDescent="0.3">
      <c r="A53" s="3">
        <v>43537</v>
      </c>
      <c r="B53" t="s">
        <v>137</v>
      </c>
      <c r="C53" t="s">
        <v>138</v>
      </c>
      <c r="D53" t="s">
        <v>150</v>
      </c>
      <c r="E53" t="s">
        <v>154</v>
      </c>
      <c r="F53">
        <v>4.99</v>
      </c>
      <c r="G53">
        <v>55</v>
      </c>
      <c r="H53">
        <f>Table1[[#This Row],[Cost]]*Table1[[#This Row],[Units]]</f>
        <v>274.45</v>
      </c>
    </row>
    <row r="54" spans="1:8" x14ac:dyDescent="0.3">
      <c r="A54" s="3">
        <v>43538</v>
      </c>
      <c r="B54" t="s">
        <v>151</v>
      </c>
      <c r="C54" t="s">
        <v>142</v>
      </c>
      <c r="D54" t="s">
        <v>139</v>
      </c>
      <c r="E54" t="s">
        <v>140</v>
      </c>
      <c r="F54">
        <v>2.99</v>
      </c>
      <c r="G54">
        <v>16</v>
      </c>
      <c r="H54">
        <f>Table1[[#This Row],[Cost]]*Table1[[#This Row],[Units]]</f>
        <v>47.84</v>
      </c>
    </row>
    <row r="55" spans="1:8" x14ac:dyDescent="0.3">
      <c r="A55" s="3">
        <v>43539</v>
      </c>
      <c r="B55" t="s">
        <v>151</v>
      </c>
      <c r="C55" t="s">
        <v>142</v>
      </c>
      <c r="D55" t="s">
        <v>150</v>
      </c>
      <c r="E55" t="s">
        <v>140</v>
      </c>
      <c r="F55">
        <v>2.99</v>
      </c>
      <c r="G55">
        <v>68</v>
      </c>
      <c r="H55">
        <f>Table1[[#This Row],[Cost]]*Table1[[#This Row],[Units]]</f>
        <v>203.32000000000002</v>
      </c>
    </row>
    <row r="56" spans="1:8" x14ac:dyDescent="0.3">
      <c r="A56" s="3">
        <v>43542</v>
      </c>
      <c r="B56" t="s">
        <v>151</v>
      </c>
      <c r="C56" t="s">
        <v>142</v>
      </c>
      <c r="D56" t="s">
        <v>152</v>
      </c>
      <c r="E56" t="s">
        <v>149</v>
      </c>
      <c r="F56">
        <v>275</v>
      </c>
      <c r="G56">
        <v>5</v>
      </c>
      <c r="H56">
        <f>Table1[[#This Row],[Cost]]*Table1[[#This Row],[Units]]</f>
        <v>1375</v>
      </c>
    </row>
    <row r="57" spans="1:8" x14ac:dyDescent="0.3">
      <c r="A57" s="3">
        <v>43543</v>
      </c>
      <c r="B57" t="s">
        <v>146</v>
      </c>
      <c r="C57" t="s">
        <v>144</v>
      </c>
      <c r="D57" t="s">
        <v>139</v>
      </c>
      <c r="E57" t="s">
        <v>149</v>
      </c>
      <c r="F57">
        <v>275</v>
      </c>
      <c r="G57">
        <v>2</v>
      </c>
      <c r="H57">
        <f>Table1[[#This Row],[Cost]]*Table1[[#This Row],[Units]]</f>
        <v>550</v>
      </c>
    </row>
    <row r="58" spans="1:8" x14ac:dyDescent="0.3">
      <c r="A58" s="3">
        <v>43544</v>
      </c>
      <c r="B58" t="s">
        <v>146</v>
      </c>
      <c r="C58" t="s">
        <v>144</v>
      </c>
      <c r="D58" t="s">
        <v>139</v>
      </c>
      <c r="E58" t="s">
        <v>154</v>
      </c>
      <c r="F58">
        <v>4.99</v>
      </c>
      <c r="G58">
        <v>42</v>
      </c>
      <c r="H58">
        <f>Table1[[#This Row],[Cost]]*Table1[[#This Row],[Units]]</f>
        <v>209.58</v>
      </c>
    </row>
    <row r="59" spans="1:8" x14ac:dyDescent="0.3">
      <c r="A59" s="3">
        <v>43545</v>
      </c>
      <c r="B59" t="s">
        <v>153</v>
      </c>
      <c r="C59" t="s">
        <v>138</v>
      </c>
      <c r="D59" t="s">
        <v>139</v>
      </c>
      <c r="E59" t="s">
        <v>140</v>
      </c>
      <c r="F59">
        <v>2.99</v>
      </c>
      <c r="G59">
        <v>7</v>
      </c>
      <c r="H59">
        <f>Table1[[#This Row],[Cost]]*Table1[[#This Row],[Units]]</f>
        <v>20.93</v>
      </c>
    </row>
    <row r="60" spans="1:8" x14ac:dyDescent="0.3">
      <c r="A60" s="3">
        <v>43546</v>
      </c>
      <c r="B60" t="s">
        <v>151</v>
      </c>
      <c r="C60" t="s">
        <v>142</v>
      </c>
      <c r="D60" t="s">
        <v>152</v>
      </c>
      <c r="E60" t="s">
        <v>145</v>
      </c>
      <c r="F60">
        <v>4.99</v>
      </c>
      <c r="G60">
        <v>70</v>
      </c>
      <c r="H60">
        <f>Table1[[#This Row],[Cost]]*Table1[[#This Row],[Units]]</f>
        <v>349.3</v>
      </c>
    </row>
    <row r="61" spans="1:8" x14ac:dyDescent="0.3">
      <c r="A61" s="3">
        <v>43549</v>
      </c>
      <c r="B61" t="s">
        <v>143</v>
      </c>
      <c r="C61" t="s">
        <v>144</v>
      </c>
      <c r="D61" t="s">
        <v>150</v>
      </c>
      <c r="E61" t="s">
        <v>149</v>
      </c>
      <c r="F61">
        <v>275</v>
      </c>
      <c r="G61">
        <v>4</v>
      </c>
      <c r="H61">
        <f>Table1[[#This Row],[Cost]]*Table1[[#This Row],[Units]]</f>
        <v>1100</v>
      </c>
    </row>
    <row r="62" spans="1:8" x14ac:dyDescent="0.3">
      <c r="A62" s="3">
        <v>43550</v>
      </c>
      <c r="B62" t="s">
        <v>137</v>
      </c>
      <c r="C62" t="s">
        <v>138</v>
      </c>
      <c r="D62" t="s">
        <v>152</v>
      </c>
      <c r="E62" t="s">
        <v>140</v>
      </c>
      <c r="F62">
        <v>2.99</v>
      </c>
      <c r="G62">
        <v>42</v>
      </c>
      <c r="H62">
        <f>Table1[[#This Row],[Cost]]*Table1[[#This Row],[Units]]</f>
        <v>125.58000000000001</v>
      </c>
    </row>
    <row r="63" spans="1:8" x14ac:dyDescent="0.3">
      <c r="A63" s="3">
        <v>43551</v>
      </c>
      <c r="B63" t="s">
        <v>146</v>
      </c>
      <c r="C63" t="s">
        <v>144</v>
      </c>
      <c r="D63" t="s">
        <v>139</v>
      </c>
      <c r="E63" t="s">
        <v>154</v>
      </c>
      <c r="F63">
        <v>4.99</v>
      </c>
      <c r="G63">
        <v>29</v>
      </c>
      <c r="H63">
        <f>Table1[[#This Row],[Cost]]*Table1[[#This Row],[Units]]</f>
        <v>144.71</v>
      </c>
    </row>
    <row r="64" spans="1:8" x14ac:dyDescent="0.3">
      <c r="A64" s="3">
        <v>43552</v>
      </c>
      <c r="B64" t="s">
        <v>146</v>
      </c>
      <c r="C64" t="s">
        <v>144</v>
      </c>
      <c r="D64" t="s">
        <v>139</v>
      </c>
      <c r="E64" t="s">
        <v>148</v>
      </c>
      <c r="F64">
        <v>1.99</v>
      </c>
      <c r="G64">
        <v>76</v>
      </c>
      <c r="H64">
        <f>Table1[[#This Row],[Cost]]*Table1[[#This Row],[Units]]</f>
        <v>151.24</v>
      </c>
    </row>
    <row r="65" spans="1:8" x14ac:dyDescent="0.3">
      <c r="A65" s="3">
        <v>43553</v>
      </c>
      <c r="B65" t="s">
        <v>137</v>
      </c>
      <c r="C65" t="s">
        <v>138</v>
      </c>
      <c r="D65" t="s">
        <v>139</v>
      </c>
      <c r="E65" t="s">
        <v>148</v>
      </c>
      <c r="F65">
        <v>1.99</v>
      </c>
      <c r="G65">
        <v>77</v>
      </c>
      <c r="H65">
        <f>Table1[[#This Row],[Cost]]*Table1[[#This Row],[Units]]</f>
        <v>153.22999999999999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Excercise 1</vt:lpstr>
      <vt:lpstr>Exercise 2</vt:lpstr>
      <vt:lpstr>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Kumro</dc:creator>
  <cp:lastModifiedBy>Jessica Kumro</cp:lastModifiedBy>
  <cp:lastPrinted>2020-02-05T21:21:37Z</cp:lastPrinted>
  <dcterms:created xsi:type="dcterms:W3CDTF">2020-01-20T20:40:45Z</dcterms:created>
  <dcterms:modified xsi:type="dcterms:W3CDTF">2020-02-05T21:21:48Z</dcterms:modified>
</cp:coreProperties>
</file>