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8_{8734D91F-7E68-4976-8F0F-132C09091D9C}" xr6:coauthVersionLast="45" xr6:coauthVersionMax="45" xr10:uidLastSave="{00000000-0000-0000-0000-000000000000}"/>
  <bookViews>
    <workbookView xWindow="-96" yWindow="-96" windowWidth="23232" windowHeight="12552" xr2:uid="{1C445CB3-3B1A-4ED4-9632-B0A6EBF79F46}"/>
  </bookViews>
  <sheets>
    <sheet name="Trending" sheetId="1" r:id="rId1"/>
    <sheet name="Caseload Calc" sheetId="4" r:id="rId2"/>
    <sheet name="Spec Sheet" sheetId="2" r:id="rId3"/>
    <sheet name="Lists" sheetId="3" r:id="rId4"/>
  </sheets>
  <definedNames>
    <definedName name="Assessments">Table3[Assessments]</definedName>
    <definedName name="Assign_Fields">Table8[Assign Fields]</definedName>
    <definedName name="Assignments">Table4[Assignments]</definedName>
    <definedName name="Client">Table10[Client]</definedName>
    <definedName name="Client_Fields">Table11[Client_Fields]</definedName>
    <definedName name="Form_Information">Table9[Forms]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G22" i="4"/>
  <c r="G13" i="4"/>
  <c r="H8" i="4" s="1"/>
  <c r="H12" i="4"/>
  <c r="F18" i="4"/>
  <c r="F19" i="4"/>
  <c r="F20" i="4"/>
  <c r="F21" i="4"/>
  <c r="F17" i="4"/>
  <c r="B22" i="4"/>
  <c r="C18" i="4" s="1"/>
  <c r="P7" i="1"/>
  <c r="K4" i="1"/>
  <c r="P4" i="1" s="1"/>
  <c r="K5" i="1"/>
  <c r="P5" i="1" s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P8" i="1" s="1"/>
  <c r="L8" i="1"/>
  <c r="M8" i="1"/>
  <c r="N8" i="1"/>
  <c r="O8" i="1"/>
  <c r="K9" i="1"/>
  <c r="L9" i="1"/>
  <c r="M9" i="1"/>
  <c r="N9" i="1"/>
  <c r="O9" i="1"/>
  <c r="K10" i="1"/>
  <c r="L10" i="1"/>
  <c r="P10" i="1" s="1"/>
  <c r="M10" i="1"/>
  <c r="N10" i="1"/>
  <c r="O10" i="1"/>
  <c r="K11" i="1"/>
  <c r="P11" i="1" s="1"/>
  <c r="L11" i="1"/>
  <c r="M11" i="1"/>
  <c r="N11" i="1"/>
  <c r="O11" i="1"/>
  <c r="K12" i="1"/>
  <c r="L12" i="1"/>
  <c r="P12" i="1" s="1"/>
  <c r="M12" i="1"/>
  <c r="N12" i="1"/>
  <c r="O12" i="1"/>
  <c r="K13" i="1"/>
  <c r="P13" i="1" s="1"/>
  <c r="L13" i="1"/>
  <c r="M13" i="1"/>
  <c r="N13" i="1"/>
  <c r="O13" i="1"/>
  <c r="L4" i="1"/>
  <c r="M4" i="1"/>
  <c r="N4" i="1"/>
  <c r="O4" i="1"/>
  <c r="H7" i="4" l="1"/>
  <c r="F22" i="4"/>
  <c r="H22" i="4" s="1"/>
  <c r="C17" i="4"/>
  <c r="C21" i="4"/>
  <c r="C20" i="4"/>
  <c r="C19" i="4"/>
  <c r="H5" i="4"/>
  <c r="G14" i="4"/>
  <c r="H4" i="4"/>
  <c r="H10" i="4"/>
  <c r="H6" i="4"/>
  <c r="H11" i="4"/>
  <c r="H9" i="4"/>
  <c r="P6" i="1"/>
  <c r="P9" i="1"/>
</calcChain>
</file>

<file path=xl/sharedStrings.xml><?xml version="1.0" encoding="utf-8"?>
<sst xmlns="http://schemas.openxmlformats.org/spreadsheetml/2006/main" count="156" uniqueCount="144">
  <si>
    <t>Program</t>
  </si>
  <si>
    <t>Clinician</t>
  </si>
  <si>
    <t>Jan</t>
  </si>
  <si>
    <t>Feb</t>
  </si>
  <si>
    <t>Mar</t>
  </si>
  <si>
    <t>Apr</t>
  </si>
  <si>
    <t>May</t>
  </si>
  <si>
    <t>Jun</t>
  </si>
  <si>
    <t>YTD</t>
  </si>
  <si>
    <t>Trend</t>
  </si>
  <si>
    <t>A</t>
  </si>
  <si>
    <t>B</t>
  </si>
  <si>
    <t>C</t>
  </si>
  <si>
    <r>
      <t xml:space="preserve">Counselors that are </t>
    </r>
    <r>
      <rPr>
        <b/>
        <sz val="18"/>
        <color rgb="FFFF0000"/>
        <rFont val="Calibri"/>
        <family val="2"/>
        <scheme val="minor"/>
      </rPr>
      <t>BELOW</t>
    </r>
    <r>
      <rPr>
        <b/>
        <sz val="18"/>
        <color theme="1"/>
        <rFont val="Calibri"/>
        <family val="2"/>
        <scheme val="minor"/>
      </rPr>
      <t xml:space="preserve"> 90% at June 2019 YTD Productivity</t>
    </r>
  </si>
  <si>
    <t>Average Trend</t>
  </si>
  <si>
    <t>Technical Report Spec Sheet</t>
  </si>
  <si>
    <t>Title</t>
  </si>
  <si>
    <t>ID</t>
  </si>
  <si>
    <t>Query 1</t>
  </si>
  <si>
    <t>Universe</t>
  </si>
  <si>
    <t>Assessments</t>
  </si>
  <si>
    <t>Operations</t>
  </si>
  <si>
    <t>Billing</t>
  </si>
  <si>
    <t>Billing PN</t>
  </si>
  <si>
    <t>Folder</t>
  </si>
  <si>
    <t>Subfolder</t>
  </si>
  <si>
    <t>Consent</t>
  </si>
  <si>
    <t>Waitlist</t>
  </si>
  <si>
    <t>Medications</t>
  </si>
  <si>
    <t>Finance</t>
  </si>
  <si>
    <t>Scheduler</t>
  </si>
  <si>
    <t>Measures</t>
  </si>
  <si>
    <t>Assignments</t>
  </si>
  <si>
    <t>Labs</t>
  </si>
  <si>
    <t>Client</t>
  </si>
  <si>
    <t>Service</t>
  </si>
  <si>
    <t>Assessment</t>
  </si>
  <si>
    <t>RC</t>
  </si>
  <si>
    <t>PN</t>
  </si>
  <si>
    <t>TXPlan</t>
  </si>
  <si>
    <t>MedConditions</t>
  </si>
  <si>
    <t>DateFields</t>
  </si>
  <si>
    <t>Fields</t>
  </si>
  <si>
    <t>Assign_Fields</t>
  </si>
  <si>
    <t>Assign Fields</t>
  </si>
  <si>
    <t>Room Number</t>
  </si>
  <si>
    <t>Assign ID</t>
  </si>
  <si>
    <t>Assigned Unit ID</t>
  </si>
  <si>
    <t>Assigned Subunit ID</t>
  </si>
  <si>
    <t>Assigned Subunit Desc</t>
  </si>
  <si>
    <t>Assigned Subunit Type</t>
  </si>
  <si>
    <t>Assigned Subunit Type Further</t>
  </si>
  <si>
    <t>Assigned Subunit Abbreviation</t>
  </si>
  <si>
    <t>Assigned Subunit Group</t>
  </si>
  <si>
    <t>Assigned Subunit Address</t>
  </si>
  <si>
    <t>Assigned Subunit City</t>
  </si>
  <si>
    <t>Assigned Subunit State</t>
  </si>
  <si>
    <t>Assigned Subunit Zip</t>
  </si>
  <si>
    <t>Assigned Subunit Phone</t>
  </si>
  <si>
    <t>Assigned Subunit Fax</t>
  </si>
  <si>
    <t>Assigned Employee ID</t>
  </si>
  <si>
    <t>Assigned Employee</t>
  </si>
  <si>
    <t>Assignment Category ID</t>
  </si>
  <si>
    <t>Assignment Categroy ID</t>
  </si>
  <si>
    <t>Forms</t>
  </si>
  <si>
    <t>Date Entered (Form)</t>
  </si>
  <si>
    <t>Date Effective</t>
  </si>
  <si>
    <t>Effective Date Dimension</t>
  </si>
  <si>
    <t>Seq</t>
  </si>
  <si>
    <t>Type ID</t>
  </si>
  <si>
    <t>Type Description</t>
  </si>
  <si>
    <t>Form_Information</t>
  </si>
  <si>
    <t>Assignment_ DateTimes</t>
  </si>
  <si>
    <t>Assignment_Server_History</t>
  </si>
  <si>
    <t>Prompt</t>
  </si>
  <si>
    <t>Display</t>
  </si>
  <si>
    <t>Sort</t>
  </si>
  <si>
    <t>Subtotal/Total</t>
  </si>
  <si>
    <t>Break or Section</t>
  </si>
  <si>
    <t>Calc</t>
  </si>
  <si>
    <t>Assessment Page ID</t>
  </si>
  <si>
    <t>Client_Fields</t>
  </si>
  <si>
    <t>PCP</t>
  </si>
  <si>
    <t>Client Photo</t>
  </si>
  <si>
    <t>Demographic_Info</t>
  </si>
  <si>
    <t>Referral_Info</t>
  </si>
  <si>
    <t>Pharmacy</t>
  </si>
  <si>
    <t>PCP-Text</t>
  </si>
  <si>
    <t>Tele Interest</t>
  </si>
  <si>
    <t>Tele Interest Type</t>
  </si>
  <si>
    <t>Email Address</t>
  </si>
  <si>
    <t>Secondary Phone</t>
  </si>
  <si>
    <t>Case Num</t>
  </si>
  <si>
    <t>Resp Name</t>
  </si>
  <si>
    <t>Client Name</t>
  </si>
  <si>
    <t>Sort Name</t>
  </si>
  <si>
    <t>Client Address</t>
  </si>
  <si>
    <t>County ID</t>
  </si>
  <si>
    <t>County Name</t>
  </si>
  <si>
    <t>Residence County</t>
  </si>
  <si>
    <t>Residence County Desc</t>
  </si>
  <si>
    <t>Sex</t>
  </si>
  <si>
    <t>Sexual Orientation</t>
  </si>
  <si>
    <t>Gender Identity</t>
  </si>
  <si>
    <t>Age</t>
  </si>
  <si>
    <t>Age Group</t>
  </si>
  <si>
    <t>Date of Birth</t>
  </si>
  <si>
    <t>Soc Sec Num</t>
  </si>
  <si>
    <t>Home Phone Number</t>
  </si>
  <si>
    <t>Education Level</t>
  </si>
  <si>
    <t>Education Desc Combined</t>
  </si>
  <si>
    <t>Emergency Contact</t>
  </si>
  <si>
    <t>Counselor A's
Caseload is:</t>
  </si>
  <si>
    <t>Hours Breakdown</t>
  </si>
  <si>
    <t>Hours Available in Month</t>
  </si>
  <si>
    <t>Category</t>
  </si>
  <si>
    <t>Breaks</t>
  </si>
  <si>
    <t>Training</t>
  </si>
  <si>
    <t>Caseload Review</t>
  </si>
  <si>
    <t>Patient Outreach &amp; Coordination</t>
  </si>
  <si>
    <t>Other Documentation</t>
  </si>
  <si>
    <t>Supervision</t>
  </si>
  <si>
    <t>Case Conference</t>
  </si>
  <si>
    <t>PTO</t>
  </si>
  <si>
    <t>Total Hours Used in Month</t>
  </si>
  <si>
    <t>Hours Remaining Available</t>
  </si>
  <si>
    <t>% of Time Spent</t>
  </si>
  <si>
    <t># Hours/
Month</t>
  </si>
  <si>
    <t>Risk Status</t>
  </si>
  <si>
    <t># of Active Patients</t>
  </si>
  <si>
    <t>% of Caseload</t>
  </si>
  <si>
    <t>Actual Average 1:1 Service Frequency per MONTH</t>
  </si>
  <si>
    <t>Actual Average HOURS Spent per Month per Patient</t>
  </si>
  <si>
    <t>Total Hours Required per Month INDIVIDUAL</t>
  </si>
  <si>
    <t>Total hours Required Per Month GROUPS</t>
  </si>
  <si>
    <t>Available Hours vs Needed Hours</t>
  </si>
  <si>
    <t>Level 1</t>
  </si>
  <si>
    <t>Level 2</t>
  </si>
  <si>
    <t>Level 3</t>
  </si>
  <si>
    <t>Level 4</t>
  </si>
  <si>
    <t>Level 5</t>
  </si>
  <si>
    <t>Total</t>
  </si>
  <si>
    <t>GROUPS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</si>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</sst>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E325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5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3" fillId="0" borderId="1" xfId="0" applyFont="1" applyBorder="1" applyAlignment="1">
      <alignment horizontal="center" wrapText="1"/>
    </xf>
    <xf numFmtId="9" fontId="0" fillId="0" borderId="0" xfId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0" xfId="0" applyBorder="1"/>
    <xf numFmtId="0" fontId="0" fillId="0" borderId="0" xfId="0" applyAlignment="1">
      <alignment wrapText="1"/>
    </xf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10" fillId="2" borderId="0" xfId="0" applyFont="1" applyFill="1"/>
    <xf numFmtId="0" fontId="8" fillId="2" borderId="0" xfId="0" applyFont="1" applyFill="1"/>
    <xf numFmtId="0" fontId="2" fillId="3" borderId="0" xfId="0" applyFont="1" applyFill="1"/>
    <xf numFmtId="0" fontId="7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7" tint="0.39994506668294322"/>
        </patternFill>
      </fill>
    </dxf>
    <dxf>
      <fill>
        <patternFill>
          <bgColor rgb="FFEE325D"/>
        </patternFill>
      </fill>
    </dxf>
    <dxf>
      <fill>
        <patternFill>
          <bgColor rgb="FF92D05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EE32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785441-EACA-4EAD-B881-BE370D263F7A}" name="Table7" displayName="Table7" ref="A8:K13" totalsRowShown="0">
  <autoFilter ref="A8:K13" xr:uid="{A574585C-7C07-48D8-97B7-C863E7EEECEE}"/>
  <tableColumns count="11">
    <tableColumn id="1" xr3:uid="{BD78214E-1978-4348-A44C-CF4BAFA60EEF}" name="Universe" dataDxfId="3"/>
    <tableColumn id="2" xr3:uid="{6D96F4D5-75AF-4495-9787-5C2EDA11E4BD}" name="Folder"/>
    <tableColumn id="3" xr3:uid="{27EEE362-A89F-4EE9-B03A-A5292BF0B5A8}" name="Subfolder"/>
    <tableColumn id="4" xr3:uid="{52CB17A4-F380-4E31-AF5B-F3F9F6D11B2A}" name="Fields"/>
    <tableColumn id="5" xr3:uid="{E6DCE5E1-4813-4A7E-9BCD-CF09A2349E28}" name="Prompt"/>
    <tableColumn id="6" xr3:uid="{2D6B3554-370B-4DAD-96ED-E983E8CB9C5F}" name="Display"/>
    <tableColumn id="7" xr3:uid="{BF72F931-5679-44BF-9BF7-E63DA2578372}" name="Sort"/>
    <tableColumn id="8" xr3:uid="{E20A1A00-7644-4ADE-BE1F-67F35C1AF243}" name="Subtotal/Total"/>
    <tableColumn id="9" xr3:uid="{2238F195-0D5C-4DE6-9216-033828B25A8B}" name="Break or Section"/>
    <tableColumn id="10" xr3:uid="{250E3DFB-3DD0-4174-889F-391959E01D4E}" name="Calc"/>
    <tableColumn id="11" xr3:uid="{1E798DCF-E3CA-4C10-8C9F-0CA599BCA360}" name="Assessment Page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E95387-DCB1-405E-A583-735AC7A6C0D3}" name="Table2" displayName="Table2" ref="A1:A5" totalsRowShown="0">
  <autoFilter ref="A1:A5" xr:uid="{B21247C6-1ECF-4373-8416-20A2C49F0287}"/>
  <tableColumns count="1">
    <tableColumn id="1" xr3:uid="{8FA01636-17D4-47B0-BB78-16CABDC1A937}" name="Univers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6F57C0-EC69-4658-986F-72CC29AE4280}" name="Table3" displayName="Table3" ref="C1:C17" totalsRowShown="0">
  <autoFilter ref="C1:C17" xr:uid="{6218BABA-33D3-4DD0-8090-19907761B590}"/>
  <tableColumns count="1">
    <tableColumn id="1" xr3:uid="{97A412D5-ADB3-4D54-93F5-482653FA751A}" name="Assessments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00941-A1A1-48BD-A8D5-42CB801B8839}" name="Table4" displayName="Table4" ref="E1:E5" totalsRowShown="0">
  <autoFilter ref="E1:E5" xr:uid="{EB03C80F-36D3-4DED-9F32-3C482FDAE96B}"/>
  <tableColumns count="1">
    <tableColumn id="1" xr3:uid="{28C18A5D-64B1-4C19-85B0-A9E0451DB5B5}" name="Assignment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2B3B6F-FF83-446F-AFF2-F8F549A11EEC}" name="Table8" displayName="Table8" ref="G1:G20" totalsRowShown="0">
  <autoFilter ref="G1:G20" xr:uid="{6AA120DB-AB0D-433E-91B6-6E4AFCDA2AB0}"/>
  <tableColumns count="1">
    <tableColumn id="1" xr3:uid="{42211638-3E98-40F1-9CBB-C3E606D1DCFE}" name="Assign Fields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0AD7C1-D227-434A-B3DC-E0EC3FF31CE0}" name="Table9" displayName="Table9" ref="I1:I7" totalsRowShown="0">
  <autoFilter ref="I1:I7" xr:uid="{7297BF90-5D67-47CA-B501-E170DEC909D3}"/>
  <tableColumns count="1">
    <tableColumn id="1" xr3:uid="{35B295DF-2261-467B-AF9A-BB2CEAB94B5B}" name="Forms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902DA6-FD93-40C7-92B3-0F19DA2C0033}" name="Table10" displayName="Table10" ref="K1:K8" totalsRowShown="0">
  <autoFilter ref="K1:K8" xr:uid="{D271A98E-78B1-4DF4-A7A9-C5D0D4096312}"/>
  <tableColumns count="1">
    <tableColumn id="1" xr3:uid="{E9B96569-6B01-4806-807A-C7AA660EA873}" name="Client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654E77-C91D-4E8F-A899-2F3E90847A0E}" name="Table11" displayName="Table11" ref="M1:M25" totalsRowShown="0">
  <autoFilter ref="M1:M25" xr:uid="{57FA4B3E-04B5-4B6C-84F4-A647A0344449}"/>
  <tableColumns count="1">
    <tableColumn id="1" xr3:uid="{2E86BA91-85F5-4DA5-B02C-3D06C0CD7F2B}" name="Client_Field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8542-A868-4DD3-80A7-8AEF18B06B8F}">
  <dimension ref="A1:P18"/>
  <sheetViews>
    <sheetView tabSelected="1" workbookViewId="0">
      <selection activeCell="D1" sqref="D1"/>
    </sheetView>
  </sheetViews>
  <sheetFormatPr defaultRowHeight="14.4" x14ac:dyDescent="0.3"/>
  <cols>
    <col min="11" max="15" width="8.88671875" hidden="1" customWidth="1"/>
    <col min="16" max="16" width="7.88671875" style="6" customWidth="1"/>
  </cols>
  <sheetData>
    <row r="1" spans="1:16" ht="23.4" x14ac:dyDescent="0.45">
      <c r="A1" s="2" t="s">
        <v>13</v>
      </c>
    </row>
    <row r="3" spans="1:16" ht="28.8" x14ac:dyDescent="0.3">
      <c r="A3" s="5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P3" s="8" t="s">
        <v>14</v>
      </c>
    </row>
    <row r="4" spans="1:16" x14ac:dyDescent="0.3">
      <c r="A4" s="6" t="s">
        <v>10</v>
      </c>
      <c r="B4" s="6">
        <v>1</v>
      </c>
      <c r="D4" s="1">
        <v>0.05</v>
      </c>
      <c r="E4" s="1">
        <v>0.18</v>
      </c>
      <c r="F4" s="1">
        <v>0.35</v>
      </c>
      <c r="G4" s="1">
        <v>0.75</v>
      </c>
      <c r="H4" s="1">
        <v>0.77</v>
      </c>
      <c r="I4" s="1">
        <v>0.4</v>
      </c>
      <c r="K4" t="str">
        <f>IFERROR((D4-C4)/C4,"")</f>
        <v/>
      </c>
      <c r="L4">
        <f t="shared" ref="L4:O4" si="0">(E4-D4)/D4</f>
        <v>2.6</v>
      </c>
      <c r="M4">
        <f t="shared" si="0"/>
        <v>0.94444444444444442</v>
      </c>
      <c r="N4">
        <f t="shared" si="0"/>
        <v>1.142857142857143</v>
      </c>
      <c r="O4">
        <f t="shared" si="0"/>
        <v>2.6666666666666689E-2</v>
      </c>
      <c r="P4" s="9">
        <f>AVERAGE(K4:O4)</f>
        <v>1.1784920634920635</v>
      </c>
    </row>
    <row r="5" spans="1:16" x14ac:dyDescent="0.3">
      <c r="A5" s="6" t="s">
        <v>10</v>
      </c>
      <c r="B5" s="6">
        <v>3</v>
      </c>
      <c r="C5" s="1">
        <v>0.93</v>
      </c>
      <c r="D5" s="1">
        <v>0.96</v>
      </c>
      <c r="E5" s="1">
        <v>0.98</v>
      </c>
      <c r="F5" s="1">
        <v>0.94</v>
      </c>
      <c r="G5" s="1">
        <v>0.55000000000000004</v>
      </c>
      <c r="H5" s="1">
        <v>0.99</v>
      </c>
      <c r="I5" s="1">
        <v>0.89</v>
      </c>
      <c r="K5">
        <f t="shared" ref="K5:K13" si="1">(D5-C5)/C5</f>
        <v>3.2258064516128941E-2</v>
      </c>
      <c r="L5">
        <f t="shared" ref="L5:L13" si="2">(E5-D5)/D5</f>
        <v>2.0833333333333353E-2</v>
      </c>
      <c r="M5">
        <f t="shared" ref="M5:M13" si="3">(F5-E5)/E5</f>
        <v>-4.0816326530612283E-2</v>
      </c>
      <c r="N5">
        <f t="shared" ref="N5:N13" si="4">(G5-F5)/F5</f>
        <v>-0.41489361702127653</v>
      </c>
      <c r="O5">
        <f t="shared" ref="O5:O13" si="5">(H5-G5)/G5</f>
        <v>0.79999999999999982</v>
      </c>
      <c r="P5" s="9">
        <f>AVERAGE(K5:O5)</f>
        <v>7.9476290859514659E-2</v>
      </c>
    </row>
    <row r="6" spans="1:16" x14ac:dyDescent="0.3">
      <c r="A6" s="6" t="s">
        <v>10</v>
      </c>
      <c r="B6" s="6">
        <v>4</v>
      </c>
      <c r="C6" s="1">
        <v>0.67</v>
      </c>
      <c r="D6" s="1">
        <v>0.93</v>
      </c>
      <c r="E6" s="1">
        <v>0.99</v>
      </c>
      <c r="F6" s="1">
        <v>0.73</v>
      </c>
      <c r="G6" s="1">
        <v>0.84</v>
      </c>
      <c r="H6" s="1">
        <v>0.14000000000000001</v>
      </c>
      <c r="I6" s="1">
        <v>0.72</v>
      </c>
      <c r="K6">
        <f t="shared" si="1"/>
        <v>0.38805970149253732</v>
      </c>
      <c r="L6">
        <f t="shared" si="2"/>
        <v>6.4516129032257993E-2</v>
      </c>
      <c r="M6">
        <f t="shared" si="3"/>
        <v>-0.26262626262626265</v>
      </c>
      <c r="N6">
        <f t="shared" si="4"/>
        <v>0.15068493150684931</v>
      </c>
      <c r="O6">
        <f t="shared" si="5"/>
        <v>-0.83333333333333326</v>
      </c>
      <c r="P6" s="9">
        <f>AVERAGE(K6:O6)</f>
        <v>-9.853976678559026E-2</v>
      </c>
    </row>
    <row r="7" spans="1:16" x14ac:dyDescent="0.3">
      <c r="A7" s="6" t="s">
        <v>10</v>
      </c>
      <c r="B7" s="6">
        <v>4</v>
      </c>
      <c r="C7" s="1">
        <v>0.65</v>
      </c>
      <c r="D7" s="1">
        <v>0.77</v>
      </c>
      <c r="E7" s="1">
        <v>0.85</v>
      </c>
      <c r="F7" s="1">
        <v>0.82</v>
      </c>
      <c r="G7" s="1">
        <v>0.83</v>
      </c>
      <c r="H7" s="1">
        <v>0.87</v>
      </c>
      <c r="I7" s="1">
        <v>0.8</v>
      </c>
      <c r="K7">
        <f t="shared" si="1"/>
        <v>0.1846153846153846</v>
      </c>
      <c r="L7">
        <f t="shared" si="2"/>
        <v>0.10389610389610385</v>
      </c>
      <c r="M7">
        <f t="shared" si="3"/>
        <v>-3.5294117647058858E-2</v>
      </c>
      <c r="N7">
        <f t="shared" si="4"/>
        <v>1.2195121951219523E-2</v>
      </c>
      <c r="O7">
        <f t="shared" si="5"/>
        <v>4.8192771084337394E-2</v>
      </c>
      <c r="P7" s="9">
        <f>AVERAGE(K7:O7)</f>
        <v>6.2721052779997302E-2</v>
      </c>
    </row>
    <row r="8" spans="1:16" x14ac:dyDescent="0.3">
      <c r="A8" s="6" t="s">
        <v>10</v>
      </c>
      <c r="B8" s="6">
        <v>5</v>
      </c>
      <c r="C8" s="1">
        <v>0.86</v>
      </c>
      <c r="D8" s="1">
        <v>0.77</v>
      </c>
      <c r="E8" s="1">
        <v>0.45</v>
      </c>
      <c r="F8" s="1">
        <v>0.55000000000000004</v>
      </c>
      <c r="G8" s="1">
        <v>0.78</v>
      </c>
      <c r="H8" s="1">
        <v>0.87</v>
      </c>
      <c r="I8" s="1">
        <v>0.71</v>
      </c>
      <c r="K8">
        <f t="shared" si="1"/>
        <v>-0.10465116279069764</v>
      </c>
      <c r="L8">
        <f t="shared" si="2"/>
        <v>-0.41558441558441556</v>
      </c>
      <c r="M8">
        <f t="shared" si="3"/>
        <v>0.22222222222222229</v>
      </c>
      <c r="N8">
        <f t="shared" si="4"/>
        <v>0.4181818181818181</v>
      </c>
      <c r="O8">
        <f t="shared" si="5"/>
        <v>0.11538461538461534</v>
      </c>
      <c r="P8" s="9">
        <f>AVERAGE(K8:O8)</f>
        <v>4.7110615482708521E-2</v>
      </c>
    </row>
    <row r="9" spans="1:16" x14ac:dyDescent="0.3">
      <c r="A9" s="6" t="s">
        <v>11</v>
      </c>
      <c r="B9" s="6">
        <v>1</v>
      </c>
      <c r="C9" s="1">
        <v>0.81</v>
      </c>
      <c r="D9" s="1">
        <v>1.1100000000000001</v>
      </c>
      <c r="E9" s="1">
        <v>0.93</v>
      </c>
      <c r="F9" s="1">
        <v>0.88</v>
      </c>
      <c r="G9" s="1">
        <v>0.7</v>
      </c>
      <c r="H9" s="1">
        <v>0.64</v>
      </c>
      <c r="I9" s="1">
        <v>0.85</v>
      </c>
      <c r="K9">
        <f t="shared" si="1"/>
        <v>0.37037037037037041</v>
      </c>
      <c r="L9">
        <f t="shared" si="2"/>
        <v>-0.1621621621621622</v>
      </c>
      <c r="M9">
        <f t="shared" si="3"/>
        <v>-5.3763440860215096E-2</v>
      </c>
      <c r="N9">
        <f t="shared" si="4"/>
        <v>-0.20454545454545461</v>
      </c>
      <c r="O9">
        <f t="shared" si="5"/>
        <v>-8.5714285714285632E-2</v>
      </c>
      <c r="P9" s="9">
        <f>AVERAGE(K9:O9)</f>
        <v>-2.7162994582349425E-2</v>
      </c>
    </row>
    <row r="10" spans="1:16" x14ac:dyDescent="0.3">
      <c r="A10" s="6" t="s">
        <v>11</v>
      </c>
      <c r="B10" s="6">
        <v>2</v>
      </c>
      <c r="C10" s="1">
        <v>0.86</v>
      </c>
      <c r="D10" s="1">
        <v>0.7</v>
      </c>
      <c r="E10" s="1">
        <v>0.62</v>
      </c>
      <c r="F10" s="1">
        <v>0.83</v>
      </c>
      <c r="G10" s="1">
        <v>0.92</v>
      </c>
      <c r="H10" s="1">
        <v>0.97</v>
      </c>
      <c r="I10" s="1">
        <v>0.82</v>
      </c>
      <c r="K10">
        <f t="shared" si="1"/>
        <v>-0.186046511627907</v>
      </c>
      <c r="L10">
        <f t="shared" si="2"/>
        <v>-0.11428571428571424</v>
      </c>
      <c r="M10">
        <f t="shared" si="3"/>
        <v>0.33870967741935476</v>
      </c>
      <c r="N10">
        <f t="shared" si="4"/>
        <v>0.10843373493975914</v>
      </c>
      <c r="O10">
        <f t="shared" si="5"/>
        <v>5.4347826086956444E-2</v>
      </c>
      <c r="P10" s="9">
        <f>AVERAGE(K10:O10)</f>
        <v>4.0231802506489819E-2</v>
      </c>
    </row>
    <row r="11" spans="1:16" x14ac:dyDescent="0.3">
      <c r="A11" s="6" t="s">
        <v>11</v>
      </c>
      <c r="B11" s="6">
        <v>3</v>
      </c>
      <c r="C11" s="1">
        <v>0.77</v>
      </c>
      <c r="D11" s="1">
        <v>0.7</v>
      </c>
      <c r="E11" s="1">
        <v>0.76</v>
      </c>
      <c r="F11" s="1">
        <v>0.84</v>
      </c>
      <c r="G11" s="1">
        <v>0.82</v>
      </c>
      <c r="H11" s="1">
        <v>0.95</v>
      </c>
      <c r="I11" s="1">
        <v>0.81</v>
      </c>
      <c r="K11">
        <f t="shared" si="1"/>
        <v>-9.0909090909090981E-2</v>
      </c>
      <c r="L11">
        <f t="shared" si="2"/>
        <v>8.5714285714285798E-2</v>
      </c>
      <c r="M11">
        <f t="shared" si="3"/>
        <v>0.10526315789473679</v>
      </c>
      <c r="N11">
        <f t="shared" si="4"/>
        <v>-2.3809523809523832E-2</v>
      </c>
      <c r="O11">
        <f t="shared" si="5"/>
        <v>0.15853658536585366</v>
      </c>
      <c r="P11" s="9">
        <f>AVERAGE(K11:O11)</f>
        <v>4.695908285125229E-2</v>
      </c>
    </row>
    <row r="12" spans="1:16" x14ac:dyDescent="0.3">
      <c r="A12" s="6" t="s">
        <v>11</v>
      </c>
      <c r="B12" s="6">
        <v>4</v>
      </c>
      <c r="C12" s="1">
        <v>0.7</v>
      </c>
      <c r="D12" s="1">
        <v>0.83</v>
      </c>
      <c r="E12" s="1">
        <v>0.85</v>
      </c>
      <c r="F12" s="1">
        <v>0.76</v>
      </c>
      <c r="G12" s="1">
        <v>0.9</v>
      </c>
      <c r="H12" s="1">
        <v>0.79</v>
      </c>
      <c r="I12" s="1">
        <v>0.8</v>
      </c>
      <c r="K12">
        <f t="shared" si="1"/>
        <v>0.18571428571428572</v>
      </c>
      <c r="L12">
        <f t="shared" si="2"/>
        <v>2.4096385542168697E-2</v>
      </c>
      <c r="M12">
        <f t="shared" si="3"/>
        <v>-0.10588235294117644</v>
      </c>
      <c r="N12">
        <f t="shared" si="4"/>
        <v>0.18421052631578949</v>
      </c>
      <c r="O12">
        <f t="shared" si="5"/>
        <v>-0.1222222222222222</v>
      </c>
      <c r="P12" s="9">
        <f>AVERAGE(K12:O12)</f>
        <v>3.3183324481769055E-2</v>
      </c>
    </row>
    <row r="13" spans="1:16" x14ac:dyDescent="0.3">
      <c r="A13" s="6" t="s">
        <v>12</v>
      </c>
      <c r="B13" s="6">
        <v>1</v>
      </c>
      <c r="C13" s="1">
        <v>0.81</v>
      </c>
      <c r="D13" s="1">
        <v>0.93</v>
      </c>
      <c r="E13" s="1">
        <v>0.8</v>
      </c>
      <c r="F13" s="1">
        <v>0.9</v>
      </c>
      <c r="G13" s="1">
        <v>0.8</v>
      </c>
      <c r="H13" s="1">
        <v>0.91</v>
      </c>
      <c r="I13" s="1">
        <v>0.86</v>
      </c>
      <c r="K13">
        <f t="shared" si="1"/>
        <v>0.14814814814814814</v>
      </c>
      <c r="L13">
        <f t="shared" si="2"/>
        <v>-0.13978494623655913</v>
      </c>
      <c r="M13">
        <f t="shared" si="3"/>
        <v>0.12499999999999997</v>
      </c>
      <c r="N13">
        <f t="shared" si="4"/>
        <v>-0.11111111111111108</v>
      </c>
      <c r="O13">
        <f t="shared" si="5"/>
        <v>0.13749999999999998</v>
      </c>
      <c r="P13" s="9">
        <f>AVERAGE(K13:O13)</f>
        <v>3.1950418160095577E-2</v>
      </c>
    </row>
    <row r="14" spans="1:16" x14ac:dyDescent="0.3">
      <c r="A14" s="6"/>
      <c r="B14" s="6"/>
    </row>
    <row r="15" spans="1:16" x14ac:dyDescent="0.3">
      <c r="A15" s="6"/>
      <c r="B15" s="6"/>
    </row>
    <row r="16" spans="1:16" x14ac:dyDescent="0.3">
      <c r="A16" s="6"/>
      <c r="B16" s="6"/>
    </row>
    <row r="17" spans="1:2" x14ac:dyDescent="0.3">
      <c r="A17" s="6"/>
      <c r="B17" s="6"/>
    </row>
    <row r="18" spans="1:2" x14ac:dyDescent="0.3">
      <c r="A18" s="6"/>
      <c r="B18" s="6"/>
    </row>
  </sheetData>
  <phoneticPr fontId="4" type="noConversion"/>
  <conditionalFormatting sqref="K4:P13">
    <cfRule type="iconSet" priority="2">
      <iconSet iconSet="3Arrows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 xr2:uid="{0FA3CC06-5447-40D3-829B-2B63F6FA984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Trending!C4:I4</xm:f>
              <xm:sqref>J4</xm:sqref>
            </x14:sparkline>
            <x14:sparkline>
              <xm:f>Trending!C5:I5</xm:f>
              <xm:sqref>J5</xm:sqref>
            </x14:sparkline>
            <x14:sparkline>
              <xm:f>Trending!C6:I6</xm:f>
              <xm:sqref>J6</xm:sqref>
            </x14:sparkline>
            <x14:sparkline>
              <xm:f>Trending!C7:I7</xm:f>
              <xm:sqref>J7</xm:sqref>
            </x14:sparkline>
            <x14:sparkline>
              <xm:f>Trending!C8:I8</xm:f>
              <xm:sqref>J8</xm:sqref>
            </x14:sparkline>
            <x14:sparkline>
              <xm:f>Trending!C9:I9</xm:f>
              <xm:sqref>J9</xm:sqref>
            </x14:sparkline>
            <x14:sparkline>
              <xm:f>Trending!C10:I10</xm:f>
              <xm:sqref>J10</xm:sqref>
            </x14:sparkline>
            <x14:sparkline>
              <xm:f>Trending!C11:I11</xm:f>
              <xm:sqref>J11</xm:sqref>
            </x14:sparkline>
            <x14:sparkline>
              <xm:f>Trending!C12:I12</xm:f>
              <xm:sqref>J12</xm:sqref>
            </x14:sparkline>
            <x14:sparkline>
              <xm:f>Trending!C13:I13</xm:f>
              <xm:sqref>J13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D9CA-4D71-4AD4-A9E4-E845C7A9B1EE}">
  <dimension ref="A1:H24"/>
  <sheetViews>
    <sheetView workbookViewId="0">
      <selection activeCell="H22" sqref="H22"/>
    </sheetView>
  </sheetViews>
  <sheetFormatPr defaultRowHeight="14.4" x14ac:dyDescent="0.3"/>
  <cols>
    <col min="4" max="5" width="15.21875" customWidth="1"/>
    <col min="6" max="6" width="28.109375" bestFit="1" customWidth="1"/>
    <col min="7" max="7" width="12.21875" customWidth="1"/>
  </cols>
  <sheetData>
    <row r="1" spans="1:8" ht="15" customHeight="1" x14ac:dyDescent="0.35">
      <c r="A1" s="24" t="s">
        <v>112</v>
      </c>
      <c r="B1" s="24"/>
      <c r="C1" s="24"/>
      <c r="D1" s="24"/>
      <c r="F1" s="28" t="s">
        <v>113</v>
      </c>
      <c r="G1" s="25"/>
      <c r="H1" s="25"/>
    </row>
    <row r="2" spans="1:8" ht="15.6" x14ac:dyDescent="0.3">
      <c r="A2" s="24"/>
      <c r="B2" s="24"/>
      <c r="C2" s="24"/>
      <c r="D2" s="24"/>
      <c r="F2" s="27" t="s">
        <v>114</v>
      </c>
      <c r="G2" s="27">
        <v>173.6</v>
      </c>
      <c r="H2" s="25"/>
    </row>
    <row r="3" spans="1:8" ht="32.4" customHeight="1" x14ac:dyDescent="0.3">
      <c r="A3" s="24"/>
      <c r="B3" s="24"/>
      <c r="C3" s="24"/>
      <c r="D3" s="24"/>
      <c r="F3" s="25" t="s">
        <v>115</v>
      </c>
      <c r="G3" s="26" t="s">
        <v>127</v>
      </c>
      <c r="H3" s="26" t="s">
        <v>126</v>
      </c>
    </row>
    <row r="4" spans="1:8" x14ac:dyDescent="0.3">
      <c r="A4" s="33" t="str">
        <f>IF(H22&lt;0,"HEAVY",IF(AND(H22&gt;0,H22&lt;10),"JUST RIGHT","LIGHT"))</f>
        <v>JUST RIGHT</v>
      </c>
      <c r="B4" s="33"/>
      <c r="C4" s="33"/>
      <c r="D4" s="33"/>
      <c r="F4" t="s">
        <v>116</v>
      </c>
      <c r="G4">
        <v>21.7</v>
      </c>
      <c r="H4" s="7">
        <f>G4/$G$13</f>
        <v>0.26050420168067229</v>
      </c>
    </row>
    <row r="5" spans="1:8" x14ac:dyDescent="0.3">
      <c r="A5" s="33"/>
      <c r="B5" s="33"/>
      <c r="C5" s="33"/>
      <c r="D5" s="33"/>
      <c r="F5" t="s">
        <v>117</v>
      </c>
      <c r="G5">
        <v>8.68</v>
      </c>
      <c r="H5" s="7">
        <f t="shared" ref="H5:H12" si="0">G5/$G$13</f>
        <v>0.10420168067226891</v>
      </c>
    </row>
    <row r="6" spans="1:8" x14ac:dyDescent="0.3">
      <c r="A6" s="33"/>
      <c r="B6" s="33"/>
      <c r="C6" s="33"/>
      <c r="D6" s="33"/>
      <c r="F6" t="s">
        <v>118</v>
      </c>
      <c r="G6">
        <v>4.34</v>
      </c>
      <c r="H6" s="7">
        <f t="shared" si="0"/>
        <v>5.2100840336134456E-2</v>
      </c>
    </row>
    <row r="7" spans="1:8" x14ac:dyDescent="0.3">
      <c r="A7" s="33"/>
      <c r="B7" s="33"/>
      <c r="C7" s="33"/>
      <c r="D7" s="33"/>
      <c r="F7" t="s">
        <v>119</v>
      </c>
      <c r="G7">
        <v>10.87</v>
      </c>
      <c r="H7" s="7">
        <f t="shared" si="0"/>
        <v>0.13049219687875149</v>
      </c>
    </row>
    <row r="8" spans="1:8" x14ac:dyDescent="0.3">
      <c r="F8" t="s">
        <v>120</v>
      </c>
      <c r="G8">
        <v>13.02</v>
      </c>
      <c r="H8" s="7">
        <f t="shared" si="0"/>
        <v>0.15630252100840336</v>
      </c>
    </row>
    <row r="9" spans="1:8" x14ac:dyDescent="0.3">
      <c r="F9" t="s">
        <v>121</v>
      </c>
      <c r="G9">
        <v>4.34</v>
      </c>
      <c r="H9" s="7">
        <f t="shared" si="0"/>
        <v>5.2100840336134456E-2</v>
      </c>
    </row>
    <row r="10" spans="1:8" x14ac:dyDescent="0.3">
      <c r="F10" t="s">
        <v>122</v>
      </c>
      <c r="G10">
        <v>8.68</v>
      </c>
      <c r="H10" s="7">
        <f t="shared" si="0"/>
        <v>0.10420168067226891</v>
      </c>
    </row>
    <row r="11" spans="1:8" x14ac:dyDescent="0.3">
      <c r="F11" t="s">
        <v>123</v>
      </c>
      <c r="G11">
        <v>10.67</v>
      </c>
      <c r="H11" s="7">
        <f t="shared" si="0"/>
        <v>0.12809123649459783</v>
      </c>
    </row>
    <row r="12" spans="1:8" x14ac:dyDescent="0.3">
      <c r="F12" t="s">
        <v>143</v>
      </c>
      <c r="G12" s="31">
        <v>1</v>
      </c>
      <c r="H12" s="7">
        <f t="shared" si="0"/>
        <v>1.2004801920768308E-2</v>
      </c>
    </row>
    <row r="13" spans="1:8" x14ac:dyDescent="0.3">
      <c r="F13" s="3" t="s">
        <v>124</v>
      </c>
      <c r="G13" s="3">
        <f>SUM(G4:G12)</f>
        <v>83.3</v>
      </c>
      <c r="H13" s="3"/>
    </row>
    <row r="14" spans="1:8" x14ac:dyDescent="0.3">
      <c r="F14" s="29" t="s">
        <v>125</v>
      </c>
      <c r="G14" s="29">
        <f>G2-G13</f>
        <v>90.3</v>
      </c>
      <c r="H14" s="29"/>
    </row>
    <row r="16" spans="1:8" ht="57.6" x14ac:dyDescent="0.3">
      <c r="A16" s="19" t="s">
        <v>128</v>
      </c>
      <c r="B16" s="23" t="s">
        <v>129</v>
      </c>
      <c r="C16" s="23" t="s">
        <v>130</v>
      </c>
      <c r="D16" s="23" t="s">
        <v>131</v>
      </c>
      <c r="E16" s="23" t="s">
        <v>132</v>
      </c>
      <c r="F16" s="23" t="s">
        <v>133</v>
      </c>
      <c r="G16" s="23" t="s">
        <v>134</v>
      </c>
      <c r="H16" s="23" t="s">
        <v>135</v>
      </c>
    </row>
    <row r="17" spans="1:8" x14ac:dyDescent="0.3">
      <c r="A17" t="s">
        <v>136</v>
      </c>
      <c r="B17" s="32">
        <v>5</v>
      </c>
      <c r="C17" s="9">
        <f>B17/$B$22</f>
        <v>0.11363636363636363</v>
      </c>
      <c r="D17">
        <v>2.97</v>
      </c>
      <c r="E17">
        <v>2.42</v>
      </c>
      <c r="F17">
        <f>E17*B17</f>
        <v>12.1</v>
      </c>
    </row>
    <row r="18" spans="1:8" x14ac:dyDescent="0.3">
      <c r="A18" t="s">
        <v>137</v>
      </c>
      <c r="B18" s="32">
        <v>9</v>
      </c>
      <c r="C18" s="9">
        <f t="shared" ref="C18:C21" si="1">B18/$B$22</f>
        <v>0.20454545454545456</v>
      </c>
      <c r="D18">
        <v>2.33</v>
      </c>
      <c r="E18">
        <v>1.97</v>
      </c>
      <c r="F18">
        <f t="shared" ref="F18:F21" si="2">E18*B18</f>
        <v>17.73</v>
      </c>
    </row>
    <row r="19" spans="1:8" x14ac:dyDescent="0.3">
      <c r="A19" t="s">
        <v>138</v>
      </c>
      <c r="B19" s="32">
        <v>24</v>
      </c>
      <c r="C19" s="9">
        <f t="shared" si="1"/>
        <v>0.54545454545454541</v>
      </c>
      <c r="D19">
        <v>2.04</v>
      </c>
      <c r="E19">
        <v>1.8</v>
      </c>
      <c r="F19">
        <f t="shared" si="2"/>
        <v>43.2</v>
      </c>
    </row>
    <row r="20" spans="1:8" x14ac:dyDescent="0.3">
      <c r="A20" t="s">
        <v>139</v>
      </c>
      <c r="B20" s="32">
        <v>5</v>
      </c>
      <c r="C20" s="9">
        <f t="shared" si="1"/>
        <v>0.11363636363636363</v>
      </c>
      <c r="D20">
        <v>1.75</v>
      </c>
      <c r="E20">
        <v>1.52</v>
      </c>
      <c r="F20">
        <f t="shared" si="2"/>
        <v>7.6</v>
      </c>
    </row>
    <row r="21" spans="1:8" x14ac:dyDescent="0.3">
      <c r="A21" t="s">
        <v>140</v>
      </c>
      <c r="B21" s="32">
        <v>1</v>
      </c>
      <c r="C21" s="9">
        <f t="shared" si="1"/>
        <v>2.2727272727272728E-2</v>
      </c>
      <c r="D21">
        <v>1.72</v>
      </c>
      <c r="E21">
        <v>1.1100000000000001</v>
      </c>
      <c r="F21">
        <f t="shared" si="2"/>
        <v>1.1100000000000001</v>
      </c>
    </row>
    <row r="22" spans="1:8" ht="15.6" x14ac:dyDescent="0.3">
      <c r="A22" s="20" t="s">
        <v>141</v>
      </c>
      <c r="B22" s="30">
        <f>SUM(B17:B21)</f>
        <v>44</v>
      </c>
      <c r="C22" s="20"/>
      <c r="D22" s="20">
        <v>2.3199999999999998</v>
      </c>
      <c r="E22" s="20">
        <v>1.73</v>
      </c>
      <c r="F22" s="20">
        <f>SUM(F17:F21)</f>
        <v>81.739999999999995</v>
      </c>
      <c r="G22" s="20">
        <f>G12</f>
        <v>1</v>
      </c>
      <c r="H22" s="20">
        <f>G14-(F22+G22)</f>
        <v>7.5600000000000023</v>
      </c>
    </row>
    <row r="24" spans="1:8" x14ac:dyDescent="0.3">
      <c r="A24" t="s">
        <v>142</v>
      </c>
    </row>
  </sheetData>
  <mergeCells count="2">
    <mergeCell ref="A1:D3"/>
    <mergeCell ref="A4:D7"/>
  </mergeCells>
  <conditionalFormatting sqref="A4:D7">
    <cfRule type="expression" dxfId="1" priority="3">
      <formula>IF(H22&lt;0,1,0)</formula>
    </cfRule>
    <cfRule type="expression" dxfId="2" priority="2">
      <formula>IF(AND(H22&gt;0,H22&lt;10),1,0)</formula>
    </cfRule>
    <cfRule type="expression" dxfId="0" priority="1">
      <formula>IF(H22&gt;=10,1,0)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D517-9726-4F9E-AC3E-8A446E36F58A}">
  <dimension ref="A1:L13"/>
  <sheetViews>
    <sheetView showGridLines="0" workbookViewId="0">
      <selection activeCell="A9" sqref="A9:C9"/>
    </sheetView>
  </sheetViews>
  <sheetFormatPr defaultRowHeight="14.4" x14ac:dyDescent="0.3"/>
  <cols>
    <col min="1" max="1" width="24.21875" bestFit="1" customWidth="1"/>
    <col min="2" max="2" width="11" bestFit="1" customWidth="1"/>
    <col min="3" max="3" width="15.5546875" bestFit="1" customWidth="1"/>
    <col min="4" max="4" width="25.5546875" bestFit="1" customWidth="1"/>
    <col min="5" max="5" width="9.6640625" customWidth="1"/>
    <col min="9" max="9" width="11.21875" bestFit="1" customWidth="1"/>
    <col min="11" max="11" width="14.77734375" customWidth="1"/>
  </cols>
  <sheetData>
    <row r="1" spans="1:11" ht="21" x14ac:dyDescent="0.4">
      <c r="A1" s="21" t="s">
        <v>15</v>
      </c>
    </row>
    <row r="3" spans="1:11" ht="18" x14ac:dyDescent="0.35">
      <c r="A3" s="22" t="s">
        <v>16</v>
      </c>
      <c r="B3" s="10"/>
      <c r="C3" s="11"/>
      <c r="D3" s="11"/>
      <c r="E3" s="11"/>
      <c r="F3" s="12"/>
    </row>
    <row r="4" spans="1:11" ht="18" x14ac:dyDescent="0.35">
      <c r="A4" s="22" t="s">
        <v>17</v>
      </c>
      <c r="B4" s="10"/>
      <c r="C4" s="11"/>
      <c r="D4" s="11"/>
      <c r="E4" s="11"/>
      <c r="F4" s="12"/>
    </row>
    <row r="6" spans="1:11" ht="18" x14ac:dyDescent="0.35">
      <c r="A6" s="22" t="s">
        <v>18</v>
      </c>
      <c r="B6" s="13"/>
      <c r="C6" s="14"/>
      <c r="D6" s="14"/>
      <c r="E6" s="14"/>
      <c r="F6" s="15"/>
    </row>
    <row r="8" spans="1:11" ht="43.2" x14ac:dyDescent="0.3">
      <c r="A8" t="s">
        <v>19</v>
      </c>
      <c r="B8" s="3" t="s">
        <v>24</v>
      </c>
      <c r="C8" s="3" t="s">
        <v>25</v>
      </c>
      <c r="D8" t="s">
        <v>42</v>
      </c>
      <c r="E8" t="s">
        <v>74</v>
      </c>
      <c r="F8" t="s">
        <v>75</v>
      </c>
      <c r="G8" t="s">
        <v>76</v>
      </c>
      <c r="H8" s="19" t="s">
        <v>77</v>
      </c>
      <c r="I8" s="19" t="s">
        <v>78</v>
      </c>
      <c r="J8" t="s">
        <v>79</v>
      </c>
      <c r="K8" s="19" t="s">
        <v>80</v>
      </c>
    </row>
    <row r="9" spans="1:11" x14ac:dyDescent="0.3">
      <c r="A9" s="16"/>
    </row>
    <row r="10" spans="1:11" x14ac:dyDescent="0.3">
      <c r="A10" s="17"/>
      <c r="B10" s="18"/>
      <c r="C10" s="18"/>
      <c r="D10" s="18"/>
    </row>
    <row r="11" spans="1:11" x14ac:dyDescent="0.3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x14ac:dyDescent="0.3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</row>
  </sheetData>
  <mergeCells count="1">
    <mergeCell ref="B6:F6"/>
  </mergeCells>
  <dataValidations count="2">
    <dataValidation type="list" allowBlank="1" showInputMessage="1" showErrorMessage="1" sqref="B9:C13" xr:uid="{4596EAF1-C752-41B4-91B7-E3444F4EA402}">
      <formula1>INDIRECT(A9)</formula1>
    </dataValidation>
    <dataValidation type="list" allowBlank="1" showInputMessage="1" showErrorMessage="1" sqref="D9:D13" xr:uid="{8BC9D3F2-CD2D-446C-96B6-B8012070A287}">
      <formula1>INDIRECT(C9)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Oops" error="You didn't enter a valid Universe" promptTitle="Universe" prompt="Select Universe" xr:uid="{15EAE104-0C62-4C9B-BEEF-F3B3EE1D479E}">
          <x14:formula1>
            <xm:f>Lists!$A$2:$A$5</xm:f>
          </x14:formula1>
          <xm:sqref>A9:A13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5E26-36CA-43D1-B91A-D8B78311BD23}">
  <dimension ref="A1:M25"/>
  <sheetViews>
    <sheetView workbookViewId="0">
      <selection activeCell="E10" sqref="E10"/>
    </sheetView>
  </sheetViews>
  <sheetFormatPr defaultRowHeight="14.4" x14ac:dyDescent="0.3"/>
  <cols>
    <col min="1" max="1" width="11.21875" bestFit="1" customWidth="1"/>
    <col min="3" max="3" width="24" bestFit="1" customWidth="1"/>
    <col min="5" max="5" width="12.88671875" customWidth="1"/>
    <col min="7" max="7" width="12.88671875" customWidth="1"/>
    <col min="13" max="13" width="13.109375" customWidth="1"/>
  </cols>
  <sheetData>
    <row r="1" spans="1:13" x14ac:dyDescent="0.3">
      <c r="A1" t="s">
        <v>19</v>
      </c>
      <c r="C1" t="s">
        <v>20</v>
      </c>
      <c r="E1" t="s">
        <v>32</v>
      </c>
      <c r="G1" t="s">
        <v>44</v>
      </c>
      <c r="I1" t="s">
        <v>64</v>
      </c>
      <c r="K1" t="s">
        <v>34</v>
      </c>
      <c r="M1" t="s">
        <v>81</v>
      </c>
    </row>
    <row r="2" spans="1:13" x14ac:dyDescent="0.3">
      <c r="A2" t="s">
        <v>20</v>
      </c>
      <c r="C2" t="s">
        <v>34</v>
      </c>
      <c r="E2" t="s">
        <v>43</v>
      </c>
      <c r="G2" t="s">
        <v>45</v>
      </c>
      <c r="I2" t="s">
        <v>65</v>
      </c>
      <c r="K2" t="s">
        <v>81</v>
      </c>
      <c r="M2" t="s">
        <v>88</v>
      </c>
    </row>
    <row r="3" spans="1:13" x14ac:dyDescent="0.3">
      <c r="A3" t="s">
        <v>21</v>
      </c>
      <c r="C3" t="s">
        <v>35</v>
      </c>
      <c r="E3" t="s">
        <v>71</v>
      </c>
      <c r="G3" t="s">
        <v>46</v>
      </c>
      <c r="I3" t="s">
        <v>66</v>
      </c>
      <c r="K3" t="s">
        <v>82</v>
      </c>
      <c r="M3" t="s">
        <v>89</v>
      </c>
    </row>
    <row r="4" spans="1:13" x14ac:dyDescent="0.3">
      <c r="A4" t="s">
        <v>22</v>
      </c>
      <c r="C4" t="s">
        <v>32</v>
      </c>
      <c r="E4" t="s">
        <v>72</v>
      </c>
      <c r="G4" t="s">
        <v>47</v>
      </c>
      <c r="I4" t="s">
        <v>67</v>
      </c>
      <c r="K4" t="s">
        <v>83</v>
      </c>
      <c r="M4" t="s">
        <v>90</v>
      </c>
    </row>
    <row r="5" spans="1:13" x14ac:dyDescent="0.3">
      <c r="A5" t="s">
        <v>23</v>
      </c>
      <c r="C5" t="s">
        <v>36</v>
      </c>
      <c r="E5" t="s">
        <v>73</v>
      </c>
      <c r="G5" t="s">
        <v>48</v>
      </c>
      <c r="I5" t="s">
        <v>68</v>
      </c>
      <c r="K5" t="s">
        <v>84</v>
      </c>
      <c r="M5" t="s">
        <v>91</v>
      </c>
    </row>
    <row r="6" spans="1:13" x14ac:dyDescent="0.3">
      <c r="C6" t="s">
        <v>37</v>
      </c>
      <c r="G6" t="s">
        <v>49</v>
      </c>
      <c r="I6" t="s">
        <v>69</v>
      </c>
      <c r="K6" t="s">
        <v>85</v>
      </c>
      <c r="M6" t="s">
        <v>92</v>
      </c>
    </row>
    <row r="7" spans="1:13" x14ac:dyDescent="0.3">
      <c r="C7" t="s">
        <v>38</v>
      </c>
      <c r="G7" t="s">
        <v>50</v>
      </c>
      <c r="I7" t="s">
        <v>70</v>
      </c>
      <c r="K7" t="s">
        <v>86</v>
      </c>
      <c r="M7" t="s">
        <v>93</v>
      </c>
    </row>
    <row r="8" spans="1:13" x14ac:dyDescent="0.3">
      <c r="C8" t="s">
        <v>26</v>
      </c>
      <c r="G8" t="s">
        <v>51</v>
      </c>
      <c r="K8" t="s">
        <v>87</v>
      </c>
      <c r="M8" t="s">
        <v>94</v>
      </c>
    </row>
    <row r="9" spans="1:13" x14ac:dyDescent="0.3">
      <c r="C9" t="s">
        <v>39</v>
      </c>
      <c r="G9" t="s">
        <v>52</v>
      </c>
      <c r="M9" t="s">
        <v>95</v>
      </c>
    </row>
    <row r="10" spans="1:13" x14ac:dyDescent="0.3">
      <c r="C10" t="s">
        <v>27</v>
      </c>
      <c r="G10" t="s">
        <v>53</v>
      </c>
      <c r="M10" t="s">
        <v>96</v>
      </c>
    </row>
    <row r="11" spans="1:13" x14ac:dyDescent="0.3">
      <c r="C11" t="s">
        <v>28</v>
      </c>
      <c r="G11" t="s">
        <v>54</v>
      </c>
      <c r="M11" t="s">
        <v>97</v>
      </c>
    </row>
    <row r="12" spans="1:13" x14ac:dyDescent="0.3">
      <c r="C12" t="s">
        <v>40</v>
      </c>
      <c r="G12" t="s">
        <v>55</v>
      </c>
      <c r="M12" t="s">
        <v>98</v>
      </c>
    </row>
    <row r="13" spans="1:13" x14ac:dyDescent="0.3">
      <c r="C13" t="s">
        <v>29</v>
      </c>
      <c r="G13" t="s">
        <v>56</v>
      </c>
      <c r="M13" t="s">
        <v>99</v>
      </c>
    </row>
    <row r="14" spans="1:13" x14ac:dyDescent="0.3">
      <c r="C14" t="s">
        <v>30</v>
      </c>
      <c r="G14" t="s">
        <v>57</v>
      </c>
      <c r="M14" t="s">
        <v>100</v>
      </c>
    </row>
    <row r="15" spans="1:13" x14ac:dyDescent="0.3">
      <c r="C15" t="s">
        <v>41</v>
      </c>
      <c r="G15" t="s">
        <v>58</v>
      </c>
      <c r="M15" t="s">
        <v>101</v>
      </c>
    </row>
    <row r="16" spans="1:13" x14ac:dyDescent="0.3">
      <c r="C16" t="s">
        <v>31</v>
      </c>
      <c r="G16" t="s">
        <v>59</v>
      </c>
      <c r="M16" t="s">
        <v>102</v>
      </c>
    </row>
    <row r="17" spans="3:13" x14ac:dyDescent="0.3">
      <c r="C17" t="s">
        <v>33</v>
      </c>
      <c r="G17" t="s">
        <v>60</v>
      </c>
      <c r="M17" t="s">
        <v>103</v>
      </c>
    </row>
    <row r="18" spans="3:13" x14ac:dyDescent="0.3">
      <c r="G18" t="s">
        <v>61</v>
      </c>
      <c r="M18" t="s">
        <v>104</v>
      </c>
    </row>
    <row r="19" spans="3:13" x14ac:dyDescent="0.3">
      <c r="G19" t="s">
        <v>63</v>
      </c>
      <c r="M19" t="s">
        <v>105</v>
      </c>
    </row>
    <row r="20" spans="3:13" x14ac:dyDescent="0.3">
      <c r="G20" t="s">
        <v>62</v>
      </c>
      <c r="M20" t="s">
        <v>106</v>
      </c>
    </row>
    <row r="21" spans="3:13" x14ac:dyDescent="0.3">
      <c r="M21" t="s">
        <v>107</v>
      </c>
    </row>
    <row r="22" spans="3:13" x14ac:dyDescent="0.3">
      <c r="M22" t="s">
        <v>108</v>
      </c>
    </row>
    <row r="23" spans="3:13" x14ac:dyDescent="0.3">
      <c r="M23" t="s">
        <v>109</v>
      </c>
    </row>
    <row r="24" spans="3:13" x14ac:dyDescent="0.3">
      <c r="M24" t="s">
        <v>110</v>
      </c>
    </row>
    <row r="25" spans="3:13" x14ac:dyDescent="0.3">
      <c r="M25" t="s">
        <v>111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Trending</vt:lpstr>
      <vt:lpstr>Caseload Calc</vt:lpstr>
      <vt:lpstr>Spec Sheet</vt:lpstr>
      <vt:lpstr>Lists</vt:lpstr>
      <vt:lpstr>Assessments</vt:lpstr>
      <vt:lpstr>Assign_Fields</vt:lpstr>
      <vt:lpstr>Assignments</vt:lpstr>
      <vt:lpstr>Client</vt:lpstr>
      <vt:lpstr>Client_Fields</vt:lpstr>
      <vt:lpstr>Form_Information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Kumro</dc:creator>
  <cp:lastModifiedBy>Jessica Kumro</cp:lastModifiedBy>
  <dcterms:created xsi:type="dcterms:W3CDTF">2020-01-25T16:10:24Z</dcterms:created>
  <dcterms:modified xsi:type="dcterms:W3CDTF">2020-01-29T23:47:45Z</dcterms:modified>
</cp:coreProperties>
</file>