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T936\Dropbox\GitHub\mds-model\"/>
    </mc:Choice>
  </mc:AlternateContent>
  <xr:revisionPtr revIDLastSave="0" documentId="8_{DBA70C04-049F-4E8E-BC81-9706CDDCB6C7}" xr6:coauthVersionLast="47" xr6:coauthVersionMax="47" xr10:uidLastSave="{00000000-0000-0000-0000-000000000000}"/>
  <bookViews>
    <workbookView xWindow="4035" yWindow="525" windowWidth="40830" windowHeight="19305" tabRatio="935" activeTab="1" xr2:uid="{00000000-000D-0000-FFFF-FFFF00000000}"/>
  </bookViews>
  <sheets>
    <sheet name="model_males" sheetId="16" r:id="rId1"/>
    <sheet name="model_females" sheetId="11" r:id="rId2"/>
    <sheet name="dep_males_splines" sheetId="18" r:id="rId3"/>
    <sheet name="dep_females_splines" sheetId="17" r:id="rId4"/>
    <sheet name="smk_females" sheetId="9" r:id="rId5"/>
    <sheet name="smk_males" sheetId="14" r:id="rId6"/>
    <sheet name="util_males" sheetId="20" r:id="rId7"/>
    <sheet name="util_females" sheetId="6" r:id="rId8"/>
    <sheet name="util" sheetId="21" r:id="rId9"/>
    <sheet name="calc_probs" sheetId="2" r:id="rId10"/>
    <sheet name="summary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B9" i="6"/>
  <c r="B10" i="6"/>
  <c r="B11" i="6"/>
  <c r="B7" i="6"/>
  <c r="C7" i="6" s="1"/>
  <c r="B8" i="20"/>
  <c r="B9" i="20"/>
  <c r="B10" i="20"/>
  <c r="B11" i="20"/>
  <c r="B7" i="20"/>
  <c r="D11" i="6" l="1"/>
  <c r="D7" i="6"/>
  <c r="D8" i="6"/>
  <c r="C7" i="20"/>
  <c r="J2" i="17"/>
  <c r="I2" i="17"/>
  <c r="H2" i="17"/>
  <c r="G2" i="17"/>
  <c r="B2" i="17"/>
  <c r="J2" i="18"/>
  <c r="I2" i="18"/>
  <c r="H2" i="18"/>
  <c r="G2" i="18"/>
  <c r="B2" i="18"/>
  <c r="E9" i="11" l="1"/>
  <c r="E8" i="11"/>
  <c r="F12" i="16" l="1"/>
  <c r="E12" i="16"/>
  <c r="F11" i="16"/>
  <c r="E11" i="16"/>
  <c r="F12" i="11"/>
  <c r="E12" i="11"/>
  <c r="F11" i="11"/>
  <c r="E11" i="11"/>
  <c r="D11" i="20" l="1"/>
  <c r="C11" i="20"/>
  <c r="D10" i="20"/>
  <c r="C10" i="20"/>
  <c r="D9" i="20"/>
  <c r="C9" i="20"/>
  <c r="D8" i="20"/>
  <c r="C8" i="20"/>
  <c r="D7" i="20"/>
  <c r="D9" i="6"/>
  <c r="D10" i="6"/>
  <c r="C8" i="6"/>
  <c r="C9" i="6"/>
  <c r="C10" i="6"/>
  <c r="C11" i="6"/>
  <c r="D13" i="2" l="1"/>
  <c r="C13" i="2"/>
  <c r="B13" i="2"/>
  <c r="B10" i="2"/>
  <c r="E6" i="2"/>
  <c r="D6" i="2" s="1"/>
  <c r="D9" i="2" s="1"/>
  <c r="E7" i="2"/>
  <c r="C7" i="2" s="1"/>
  <c r="B6" i="2"/>
  <c r="H17" i="2" s="1"/>
  <c r="B29" i="3"/>
  <c r="B7" i="3" s="1"/>
  <c r="B27" i="3"/>
  <c r="B2" i="3" s="1"/>
  <c r="C26" i="3"/>
  <c r="B26" i="3" s="1"/>
  <c r="B3" i="3" s="1"/>
  <c r="C25" i="3"/>
  <c r="B25" i="3" s="1"/>
  <c r="B4" i="3" s="1"/>
  <c r="B5" i="3" s="1"/>
  <c r="D8" i="2"/>
  <c r="D10" i="2"/>
  <c r="D11" i="2"/>
  <c r="C10" i="2"/>
  <c r="C11" i="2"/>
  <c r="C8" i="2"/>
  <c r="B8" i="2"/>
  <c r="H19" i="2" s="1"/>
  <c r="B11" i="2"/>
  <c r="H22" i="2" s="1"/>
  <c r="H21" i="2"/>
  <c r="C6" i="2"/>
  <c r="C9" i="2"/>
  <c r="B7" i="2"/>
  <c r="H18" i="2" s="1"/>
  <c r="E12" i="2" l="1"/>
  <c r="D12" i="2" s="1"/>
  <c r="D7" i="2"/>
  <c r="B9" i="2"/>
  <c r="H20" i="2" s="1"/>
  <c r="B12" i="2"/>
  <c r="B28" i="3"/>
  <c r="C12" i="2"/>
</calcChain>
</file>

<file path=xl/sharedStrings.xml><?xml version="1.0" encoding="utf-8"?>
<sst xmlns="http://schemas.openxmlformats.org/spreadsheetml/2006/main" count="642" uniqueCount="244">
  <si>
    <t>dep1stayrecov_rate</t>
  </si>
  <si>
    <t>dep1recov_rate</t>
  </si>
  <si>
    <t>dep1norecov_rate</t>
  </si>
  <si>
    <t>dep1_inc</t>
  </si>
  <si>
    <t>deprrecov_rate</t>
  </si>
  <si>
    <t>depr_inc</t>
  </si>
  <si>
    <t>Estimate</t>
  </si>
  <si>
    <t>smk_init</t>
  </si>
  <si>
    <t>CISNET</t>
  </si>
  <si>
    <t>CI = 1 - EXP(-IR xT)</t>
  </si>
  <si>
    <t>CI = IR x T</t>
  </si>
  <si>
    <t>fraction18dep1</t>
  </si>
  <si>
    <t>scale_smk_init</t>
  </si>
  <si>
    <t>Cumulative incidence</t>
  </si>
  <si>
    <t>Time (years)</t>
  </si>
  <si>
    <t>Eaton (2008)</t>
  </si>
  <si>
    <t>Hardeveld (2013)</t>
  </si>
  <si>
    <t>Hasin (2005)</t>
  </si>
  <si>
    <t>scale_smk_cess</t>
  </si>
  <si>
    <t>RRcs_dep1</t>
  </si>
  <si>
    <t>RRfs_dep1</t>
  </si>
  <si>
    <t>ORdepr_postquit</t>
  </si>
  <si>
    <t>RRdepr_death</t>
  </si>
  <si>
    <t>Source</t>
  </si>
  <si>
    <t>Notes</t>
  </si>
  <si>
    <t>Richards (2011)</t>
  </si>
  <si>
    <t>ORhdepr_csquit</t>
  </si>
  <si>
    <t>Ecs_depr</t>
  </si>
  <si>
    <t>Edepr_smkinit</t>
  </si>
  <si>
    <t>15% of MDD cases unremitting even after 23 years = 0.006521739</t>
  </si>
  <si>
    <t>0.3825 of sample have recurrent episode after 10 years = 0.03825</t>
  </si>
  <si>
    <t>0.4675 of sample stays recovered after 10 years = 0.04675</t>
  </si>
  <si>
    <t>Baltimore sample, exclusively among first onset population</t>
  </si>
  <si>
    <t>Netherlands sample with 6 months+ remission from MDE</t>
  </si>
  <si>
    <t>No significant difference in rates of recovery between 1st vs subsequent episodes</t>
  </si>
  <si>
    <r>
      <t>Klungs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yr (2006)</t>
    </r>
  </si>
  <si>
    <t>Former smokers have higher risk of depression than never smokers (HR = 1.46 CI: 0.70, 3.03 for quit &lt;5 yrs; HR = 1.49 CI: 0.75, 2.96 quit &gt;5 yrs)</t>
  </si>
  <si>
    <t>Hitsman (2012)</t>
  </si>
  <si>
    <t>Cavazos-Rehg (2014)</t>
  </si>
  <si>
    <t>Scaling factor applied to CISNET rates</t>
  </si>
  <si>
    <t>Fraction of 18-year olds with past year MDE who are in 1st MDE (and not MDE-R)</t>
  </si>
  <si>
    <t>OR</t>
  </si>
  <si>
    <t>RR</t>
  </si>
  <si>
    <t>Proportion</t>
  </si>
  <si>
    <t>Multiplier</t>
  </si>
  <si>
    <t>Age-specific</t>
  </si>
  <si>
    <t>Calibrate est.</t>
  </si>
  <si>
    <t>Parameter</t>
  </si>
  <si>
    <t>Type</t>
  </si>
  <si>
    <t>Model derived</t>
  </si>
  <si>
    <t>Used 'smoothed' 5-year data points extracted from figure</t>
  </si>
  <si>
    <t>smk_cess</t>
  </si>
  <si>
    <t>death_ns,fs,cs</t>
  </si>
  <si>
    <t>Mortality rate by age, gender, smoking status</t>
  </si>
  <si>
    <t>Age, gender,year-specific initiation probabilities</t>
  </si>
  <si>
    <t>Age, gender,year-specific cessation probabilities</t>
  </si>
  <si>
    <t>Smokers who quit at follow-up had decreased risk of mood/anxiety disorder (OR=0.6, CI: 0.4-0.9) odds of depressive episode after quitting smoking</t>
  </si>
  <si>
    <t>Annual probability</t>
  </si>
  <si>
    <t>Incidence rate</t>
  </si>
  <si>
    <t>Walker (2015)</t>
  </si>
  <si>
    <t>Discrete time</t>
  </si>
  <si>
    <t>Continuous time</t>
  </si>
  <si>
    <t>CI = 1 - (1-p)^T</t>
  </si>
  <si>
    <t>(1-p)^T = 1 - CI</t>
  </si>
  <si>
    <t>1-p = (1-CI)^(1/T)</t>
  </si>
  <si>
    <t>p = 1 - (1-CI)^(1/T)</t>
  </si>
  <si>
    <t>cont_hardeveld</t>
  </si>
  <si>
    <t>disc_hardeveld</t>
  </si>
  <si>
    <t>annualprob_hardeveld</t>
  </si>
  <si>
    <t>cont_eaton</t>
  </si>
  <si>
    <t>disc_eaton</t>
  </si>
  <si>
    <t>annualprob_eaton</t>
  </si>
  <si>
    <t>sumofsq smk</t>
  </si>
  <si>
    <t>sumofsq dep</t>
  </si>
  <si>
    <t>smkinit_SF</t>
  </si>
  <si>
    <t>smkcess_SF</t>
  </si>
  <si>
    <t>estimate</t>
  </si>
  <si>
    <t>Hazard rate</t>
  </si>
  <si>
    <t>bhat</t>
  </si>
  <si>
    <t>parameter</t>
  </si>
  <si>
    <t>description</t>
  </si>
  <si>
    <t>uses the same rate for recurring depressive episode for all ages</t>
  </si>
  <si>
    <t>RR of 1st depressive episode if current smoker</t>
  </si>
  <si>
    <t>RR of 1st depressive episode if former smoker</t>
  </si>
  <si>
    <t>former smokers have lower odds of depressive episode after quitting</t>
  </si>
  <si>
    <t>RR of mortality among those currently depressed</t>
  </si>
  <si>
    <t>probability of recovering from 1st MDE with risk for future episodes</t>
  </si>
  <si>
    <t>smokers with past depression have  lower odds of quitting</t>
  </si>
  <si>
    <t>lower</t>
  </si>
  <si>
    <t>upper</t>
  </si>
  <si>
    <t>CI: 1.54-1.90 for Walker, but Need RR of mortality that adjusts for smoking - NHANES: RR for current smokers = 1.727** (1.124 - 2.653), not sig for FS or NS</t>
  </si>
  <si>
    <t>Smokers with past depression have  19% lower odds of long-term abstinence than MD- smokers 95% CI = 0.67–0.97,</t>
  </si>
  <si>
    <t>Swendsen (2010)</t>
  </si>
  <si>
    <t>Mojtabai (2013)</t>
  </si>
  <si>
    <t>Source 2</t>
  </si>
  <si>
    <t>adjusted OR for new onset of major depressive episodes among former smokers OR = 1.05 (0.88,1.24)</t>
  </si>
  <si>
    <t>Current smokers have higher risk of depression than never smokers (HR=1.70 CI: 1.08, 2.70); Norway 1990 follow-up 2001</t>
  </si>
  <si>
    <t>adjusted OR for new onset of major depressive episodes smokers wgt avg across current smoker categories; US NESARC 2001-2005 with 3-yr follow-up</t>
  </si>
  <si>
    <t>van Gool (2006)</t>
  </si>
  <si>
    <t>Current smoking adjusted RR for depression at follow-up (see van Gool tab)</t>
  </si>
  <si>
    <t>OR onset of nicotine dependence at T2 among non-nicotine dependent at time 1</t>
  </si>
  <si>
    <t>Current smoking RR for depression at follow-up</t>
  </si>
  <si>
    <t>OR onset of T2 nicotine dependence among T1 non-nicotine dependent</t>
  </si>
  <si>
    <t>Convert rate to probability</t>
  </si>
  <si>
    <t>HR</t>
  </si>
  <si>
    <t>smkcess_youthSF</t>
  </si>
  <si>
    <t>scaling factor applied to youth cessation rates</t>
  </si>
  <si>
    <t>scaling factor applied to adult cessation rates</t>
  </si>
  <si>
    <t>scaling factor applied to youth initiation rates</t>
  </si>
  <si>
    <t>scaling factor applied to adult initiation rates</t>
  </si>
  <si>
    <t>smkinit_SF_35to64</t>
  </si>
  <si>
    <t>smkinit_SF_65plus</t>
  </si>
  <si>
    <t>about 15% have not recovered, even after 20 years</t>
  </si>
  <si>
    <t>of follow-up (Figure 1). Of the 78 subjects who recovered,</t>
  </si>
  <si>
    <t>35, or about 45%, have had a recurrent episode—</t>
  </si>
  <si>
    <t>that is, about 38% of the entire sample after 10 years</t>
  </si>
  <si>
    <t>(0.85_x0004_0.45=0.38) have had a recurrent episode. By this</t>
  </si>
  <si>
    <t>estimate, 53% of those with a lifetime episode of depressive</t>
  </si>
  <si>
    <t>disorder either do not recover at all or have at least</t>
  </si>
  <si>
    <t>1 recurrence. This estimate is higher than the 40% estimated</t>
  </si>
  <si>
    <t>in the Lundby study,11 which included</t>
  </si>
  <si>
    <t>In the Baltimore ECA Followup,</t>
  </si>
  <si>
    <t>depinc1</t>
  </si>
  <si>
    <t>depinc2</t>
  </si>
  <si>
    <t>depinc3</t>
  </si>
  <si>
    <t>forget1</t>
  </si>
  <si>
    <t>forget2</t>
  </si>
  <si>
    <t>forget3</t>
  </si>
  <si>
    <t>forget4</t>
  </si>
  <si>
    <t>forget5</t>
  </si>
  <si>
    <t>splines for transition from formerdep to nevdep</t>
  </si>
  <si>
    <t>splines for incidence of 1st DE youth young adults</t>
  </si>
  <si>
    <t>smkinit_SF_18to34</t>
  </si>
  <si>
    <t>smkcess_SF_35to64</t>
  </si>
  <si>
    <t>smkcess_SF_18to34</t>
  </si>
  <si>
    <t>smkcess_SF_65plus</t>
  </si>
  <si>
    <t>smkinit_youthSF</t>
  </si>
  <si>
    <t>probability of recovering from MDE</t>
  </si>
  <si>
    <t>age18-25 probability of forgetting past MDE if formerdepnevdep OR age group prob</t>
  </si>
  <si>
    <t>age26-34 probability of forgetting past MDE if formerdepnevdep OR age group prob</t>
  </si>
  <si>
    <t>age35-49 probability of forgetting past MDE if formerdepnevdep OR age group prob</t>
  </si>
  <si>
    <t>age50-64 probability of forgetting past MDE if formerdepnevdep OR age group prob</t>
  </si>
  <si>
    <t>age65+ probability of forgetting past MDE if formerdepnevdep OR age group prob</t>
  </si>
  <si>
    <t>ahltmde_18to25</t>
  </si>
  <si>
    <t>ahltmde_26to34</t>
  </si>
  <si>
    <t>ahltmde_35to49</t>
  </si>
  <si>
    <t>ahltmde_50to64</t>
  </si>
  <si>
    <t>ahltmde_65plus</t>
  </si>
  <si>
    <t>scale probability of recovering from MDE if current smoker</t>
  </si>
  <si>
    <t>scale probability of recovering from MDE if former smoker</t>
  </si>
  <si>
    <t>deprecovSF_fs</t>
  </si>
  <si>
    <t>deprecovSF_cs</t>
  </si>
  <si>
    <t>display</t>
  </si>
  <si>
    <t>deprecov_rate</t>
  </si>
  <si>
    <t>smokers with history of depression have  lower odds of quitting</t>
  </si>
  <si>
    <t>Efs_depr</t>
  </si>
  <si>
    <t>ORhdep_quit</t>
  </si>
  <si>
    <t>util_18to25</t>
  </si>
  <si>
    <t>util_26to34</t>
  </si>
  <si>
    <t>util_35_49</t>
  </si>
  <si>
    <t>util_50_64</t>
  </si>
  <si>
    <t>util_65plus</t>
  </si>
  <si>
    <t>original</t>
  </si>
  <si>
    <t>re-scale</t>
  </si>
  <si>
    <t>start</t>
  </si>
  <si>
    <t>add1617</t>
  </si>
  <si>
    <t>inc_SF</t>
  </si>
  <si>
    <t>rescale Eaton probabilities ages 18+</t>
  </si>
  <si>
    <t>scale incidence probabilities by factor</t>
  </si>
  <si>
    <t>males</t>
  </si>
  <si>
    <t>18to25</t>
  </si>
  <si>
    <t>ahltmde</t>
  </si>
  <si>
    <t>depsmkpop</t>
  </si>
  <si>
    <t>males_ahltmde_18to25</t>
  </si>
  <si>
    <t>26to34</t>
  </si>
  <si>
    <t>males_ahltmde_26to34</t>
  </si>
  <si>
    <t>35to49</t>
  </si>
  <si>
    <t>males_ahltmde_35to49</t>
  </si>
  <si>
    <t>50to64</t>
  </si>
  <si>
    <t>males_ahltmde_50to64</t>
  </si>
  <si>
    <t>65plus</t>
  </si>
  <si>
    <t>males_ahltmde_65plus</t>
  </si>
  <si>
    <t>females</t>
  </si>
  <si>
    <t>females_ahltmde_18to25</t>
  </si>
  <si>
    <t>females_ahltmde_26to34</t>
  </si>
  <si>
    <t>females_ahltmde_35to49</t>
  </si>
  <si>
    <t>females_ahltmde_50to64</t>
  </si>
  <si>
    <t>females_ahltmde_65plus</t>
  </si>
  <si>
    <t xml:space="preserve">Optimization Result: </t>
  </si>
  <si>
    <t>old estimate</t>
  </si>
  <si>
    <t>label</t>
  </si>
  <si>
    <t>low</t>
  </si>
  <si>
    <t>high</t>
  </si>
  <si>
    <t xml:space="preserve">iter:  8   fmin:  2.171617    nfcn:  176 </t>
  </si>
  <si>
    <t xml:space="preserve">iter:  22   fmin:  7.709621    nfcn:  370 </t>
  </si>
  <si>
    <t xml:space="preserve">iter:  5   fmin:  14.49653    nfcn:  312 </t>
  </si>
  <si>
    <t xml:space="preserve">  label         estimate   low        high      </t>
  </si>
  <si>
    <t xml:space="preserve">1 RRcs_dep1     1.3746394  1.1522905  1.8890057 </t>
  </si>
  <si>
    <t>2 ORhdep_quit   0.96371795 0.79699721 0.99447643</t>
  </si>
  <si>
    <t xml:space="preserve">3 Ecs_depr      1.000001   NaN        NaN       </t>
  </si>
  <si>
    <t xml:space="preserve">4 Edepr_smkinit 5.1852204  2.5516155  8.0549453 </t>
  </si>
  <si>
    <t xml:space="preserve">5 deprecovSF_cs 0.70440278 NaN        NaN       </t>
  </si>
  <si>
    <t xml:space="preserve">6 RRdepr_death  5.6816802  3.1907174  8.0659011 </t>
  </si>
  <si>
    <t xml:space="preserve">iter:  0   fmin:  17.93285    nfcn:  484 </t>
  </si>
  <si>
    <t xml:space="preserve">1 RRcs_dep1     1.0000001  1          2         </t>
  </si>
  <si>
    <t>2 ORhdep_quit   0.86235103 0.68692688 0.96033672</t>
  </si>
  <si>
    <t xml:space="preserve">3 Ecs_depr      1.0000001  1          2         </t>
  </si>
  <si>
    <t xml:space="preserve">4 Edepr_smkinit 3.9292535  2.6546818  4.3634986 </t>
  </si>
  <si>
    <t>5 deprecovSF_cs 0.69352778 0.58404173 0.83185366</t>
  </si>
  <si>
    <t xml:space="preserve">6 RRdepr_death  3.8319457  2.1355056  5.4431103 </t>
  </si>
  <si>
    <t>Males</t>
  </si>
  <si>
    <t>Females</t>
  </si>
  <si>
    <t>Cessation</t>
  </si>
  <si>
    <t>Ages</t>
  </si>
  <si>
    <t>&lt;-18</t>
  </si>
  <si>
    <t>18-34</t>
  </si>
  <si>
    <t>35-64</t>
  </si>
  <si>
    <t>65+</t>
  </si>
  <si>
    <t>initiation</t>
  </si>
  <si>
    <t>prev</t>
  </si>
  <si>
    <t>se</t>
  </si>
  <si>
    <t>2010-2018</t>
  </si>
  <si>
    <t>sex</t>
  </si>
  <si>
    <t>year</t>
  </si>
  <si>
    <t>variable</t>
  </si>
  <si>
    <t>population</t>
  </si>
  <si>
    <t>group</t>
  </si>
  <si>
    <t>0.0004621761 0.675863 0.6785737 0.7578732 0.9560688 0.5990431</t>
  </si>
  <si>
    <t>age</t>
  </si>
  <si>
    <t>prev_lowCI</t>
  </si>
  <si>
    <t>prev_highCI</t>
  </si>
  <si>
    <t>total</t>
  </si>
  <si>
    <t>males_ahltmde_total</t>
  </si>
  <si>
    <t>females_ahltmde_total</t>
  </si>
  <si>
    <t xml:space="preserve">iter:  0   fmin:  0.01706846    nfcn:  824 </t>
  </si>
  <si>
    <t xml:space="preserve">  label          estimate   low        high      </t>
  </si>
  <si>
    <t>1 ahltmde_18to25 0.37503774 0.33940802 0.41207458</t>
  </si>
  <si>
    <t>2 ahltmde_26to34 0.56322661 0.48385648 0.63948547</t>
  </si>
  <si>
    <t xml:space="preserve">3 ahltmde_35to49 0.57053666 0.51526049 0.6241079 </t>
  </si>
  <si>
    <t>4 ahltmde_50to64 0.74243308 0.68307843 0.79402351</t>
  </si>
  <si>
    <t xml:space="preserve">5 ahltmde_65plus 0.45574993 0.3615519  0.553224  </t>
  </si>
  <si>
    <t>year_SF</t>
  </si>
  <si>
    <t>estimate_Qin</t>
  </si>
  <si>
    <t>no_dep_increase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</si>
</sst>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0.000"/>
    <numFmt numFmtId="169" formatCode="0.0000"/>
    <numFmt numFmtId="170" formatCode="0.0%"/>
    <numFmt numFmtId="171" formatCode="_(* #,##0.0000000000000_);_(* \(#,##0.0000000000000\);_(* &quot;-&quot;??_);_(@_)"/>
    <numFmt numFmtId="172" formatCode="_(* #,##0.0000000_);_(* \(#,##0.0000000\);_(* &quot;-&quot;??_);_(@_)"/>
    <numFmt numFmtId="173" formatCode="_(* #,##0.0_);_(* \(#,##0.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5"/>
      <color rgb="FF000000"/>
      <name val="Lucida Console"/>
      <family val="3"/>
    </font>
    <font>
      <sz val="10"/>
      <color theme="1"/>
      <name val="Calibri"/>
      <family val="2"/>
      <scheme val="minor"/>
    </font>
    <font>
      <sz val="10"/>
      <color rgb="FF000000"/>
      <name val="Calbri"/>
    </font>
    <font>
      <sz val="10"/>
      <color theme="1"/>
      <name val="Cal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C8CACC"/>
      </left>
      <right style="medium">
        <color rgb="FFC8CACC"/>
      </right>
      <top style="thin">
        <color rgb="FF000000"/>
      </top>
      <bottom style="thin">
        <color rgb="FF000000"/>
      </bottom>
      <diagonal/>
    </border>
    <border>
      <left style="medium">
        <color rgb="FFC8CA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164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0" fontId="5" fillId="0" borderId="0" xfId="0" applyFont="1" applyAlignment="1">
      <alignment vertical="center"/>
    </xf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vertical="center"/>
    </xf>
    <xf numFmtId="168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wrapText="1"/>
    </xf>
    <xf numFmtId="168" fontId="0" fillId="0" borderId="0" xfId="1" applyNumberFormat="1" applyFont="1"/>
    <xf numFmtId="43" fontId="2" fillId="0" borderId="0" xfId="0" applyNumberFormat="1" applyFont="1"/>
    <xf numFmtId="164" fontId="2" fillId="0" borderId="0" xfId="0" applyNumberFormat="1" applyFont="1"/>
    <xf numFmtId="2" fontId="6" fillId="0" borderId="0" xfId="1" applyNumberFormat="1" applyFont="1" applyFill="1" applyAlignment="1">
      <alignment horizont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1" fontId="0" fillId="0" borderId="0" xfId="0" applyNumberFormat="1"/>
    <xf numFmtId="168" fontId="0" fillId="0" borderId="0" xfId="1" applyNumberFormat="1" applyFont="1" applyAlignment="1">
      <alignment vertical="center"/>
    </xf>
    <xf numFmtId="168" fontId="0" fillId="0" borderId="0" xfId="1" applyNumberFormat="1" applyFont="1" applyFill="1" applyAlignment="1">
      <alignment vertical="center"/>
    </xf>
    <xf numFmtId="2" fontId="0" fillId="0" borderId="0" xfId="1" applyNumberFormat="1" applyFont="1" applyFill="1" applyAlignment="1">
      <alignment horizontal="right"/>
    </xf>
    <xf numFmtId="2" fontId="0" fillId="0" borderId="0" xfId="1" applyNumberFormat="1" applyFont="1" applyAlignment="1">
      <alignment horizontal="right"/>
    </xf>
    <xf numFmtId="43" fontId="0" fillId="0" borderId="0" xfId="1" applyFont="1"/>
    <xf numFmtId="2" fontId="8" fillId="0" borderId="2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0" fontId="0" fillId="2" borderId="0" xfId="0" applyFill="1"/>
    <xf numFmtId="164" fontId="0" fillId="2" borderId="0" xfId="1" applyNumberFormat="1" applyFont="1" applyFill="1" applyAlignment="1">
      <alignment horizontal="center"/>
    </xf>
    <xf numFmtId="4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3" fontId="0" fillId="2" borderId="0" xfId="1" applyFont="1" applyFill="1" applyAlignment="1">
      <alignment horizontal="center"/>
    </xf>
    <xf numFmtId="168" fontId="0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9" fontId="1" fillId="0" borderId="0" xfId="1" applyNumberFormat="1" applyFont="1" applyFill="1" applyBorder="1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0" fontId="7" fillId="0" borderId="0" xfId="2" applyBorder="1" applyAlignment="1"/>
    <xf numFmtId="168" fontId="0" fillId="0" borderId="0" xfId="0" applyNumberForma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170" fontId="0" fillId="0" borderId="0" xfId="3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0" fontId="1" fillId="0" borderId="0" xfId="3" applyNumberFormat="1" applyFont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6" fontId="1" fillId="0" borderId="0" xfId="1" applyNumberFormat="1" applyFont="1" applyBorder="1" applyAlignment="1">
      <alignment horizontal="center" vertical="center"/>
    </xf>
    <xf numFmtId="0" fontId="10" fillId="0" borderId="0" xfId="0" applyFont="1"/>
    <xf numFmtId="43" fontId="0" fillId="0" borderId="0" xfId="1" applyFont="1" applyFill="1" applyAlignment="1">
      <alignment vertical="center"/>
    </xf>
    <xf numFmtId="43" fontId="0" fillId="0" borderId="0" xfId="1" applyFont="1" applyBorder="1"/>
    <xf numFmtId="2" fontId="0" fillId="0" borderId="0" xfId="1" applyNumberFormat="1" applyFont="1" applyAlignment="1">
      <alignment horizontal="center"/>
    </xf>
    <xf numFmtId="0" fontId="9" fillId="0" borderId="0" xfId="0" applyFont="1"/>
    <xf numFmtId="2" fontId="1" fillId="0" borderId="0" xfId="1" applyNumberFormat="1" applyAlignment="1">
      <alignment horizontal="center"/>
    </xf>
    <xf numFmtId="168" fontId="1" fillId="0" borderId="0" xfId="1" applyNumberFormat="1" applyAlignment="1">
      <alignment horizontal="center" vertical="center"/>
    </xf>
    <xf numFmtId="168" fontId="1" fillId="0" borderId="0" xfId="1" applyNumberFormat="1" applyAlignment="1">
      <alignment horizontal="center"/>
    </xf>
    <xf numFmtId="1" fontId="0" fillId="0" borderId="0" xfId="1" applyNumberFormat="1" applyFont="1"/>
    <xf numFmtId="43" fontId="0" fillId="0" borderId="0" xfId="1" applyFont="1" applyFill="1" applyAlignment="1">
      <alignment horizontal="center"/>
    </xf>
    <xf numFmtId="43" fontId="0" fillId="0" borderId="0" xfId="1" applyFont="1" applyFill="1" applyAlignment="1">
      <alignment horizontal="right"/>
    </xf>
    <xf numFmtId="0" fontId="5" fillId="3" borderId="0" xfId="0" applyFont="1" applyFill="1" applyAlignment="1">
      <alignment vertical="center"/>
    </xf>
    <xf numFmtId="43" fontId="0" fillId="0" borderId="0" xfId="1" applyFont="1" applyAlignment="1"/>
    <xf numFmtId="43" fontId="8" fillId="0" borderId="0" xfId="1" applyFont="1" applyBorder="1" applyAlignment="1">
      <alignment horizontal="right"/>
    </xf>
    <xf numFmtId="2" fontId="8" fillId="0" borderId="0" xfId="0" applyNumberFormat="1" applyFont="1" applyAlignment="1">
      <alignment horizontal="right" vertical="center"/>
    </xf>
    <xf numFmtId="2" fontId="8" fillId="0" borderId="0" xfId="1" applyNumberFormat="1" applyFont="1" applyAlignment="1">
      <alignment horizontal="right" vertical="center"/>
    </xf>
    <xf numFmtId="43" fontId="0" fillId="0" borderId="0" xfId="1" applyFont="1" applyAlignment="1">
      <alignment horizontal="right"/>
    </xf>
    <xf numFmtId="172" fontId="0" fillId="0" borderId="0" xfId="1" applyNumberFormat="1" applyFont="1" applyBorder="1"/>
    <xf numFmtId="171" fontId="0" fillId="0" borderId="0" xfId="1" applyNumberFormat="1" applyFont="1" applyBorder="1"/>
    <xf numFmtId="173" fontId="0" fillId="0" borderId="0" xfId="1" applyNumberFormat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166" fontId="5" fillId="0" borderId="0" xfId="1" applyNumberFormat="1" applyFont="1" applyAlignment="1">
      <alignment vertical="center"/>
    </xf>
    <xf numFmtId="166" fontId="0" fillId="0" borderId="0" xfId="1" applyNumberFormat="1" applyFont="1" applyBorder="1"/>
    <xf numFmtId="0" fontId="11" fillId="3" borderId="4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170" fontId="0" fillId="0" borderId="0" xfId="3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7" fontId="9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67" fontId="9" fillId="0" borderId="0" xfId="1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167" fontId="1" fillId="0" borderId="0" xfId="1" applyNumberFormat="1" applyFont="1" applyBorder="1" applyAlignment="1">
      <alignment horizontal="right"/>
    </xf>
    <xf numFmtId="0" fontId="13" fillId="0" borderId="0" xfId="0" applyFont="1" applyAlignment="1">
      <alignment horizontal="right"/>
    </xf>
    <xf numFmtId="2" fontId="5" fillId="0" borderId="0" xfId="1" applyNumberFormat="1" applyFont="1" applyAlignment="1">
      <alignment vertical="center"/>
    </xf>
    <xf numFmtId="2" fontId="0" fillId="0" borderId="0" xfId="1" applyNumberFormat="1" applyFont="1" applyBorder="1" applyAlignment="1"/>
    <xf numFmtId="2" fontId="0" fillId="0" borderId="0" xfId="1" applyNumberFormat="1" applyFont="1" applyBorder="1"/>
    <xf numFmtId="2" fontId="9" fillId="0" borderId="0" xfId="1" applyNumberFormat="1" applyFont="1" applyBorder="1" applyAlignment="1">
      <alignment vertical="center"/>
    </xf>
    <xf numFmtId="0" fontId="0" fillId="0" borderId="0" xfId="3" applyNumberFormat="1" applyFont="1" applyBorder="1" applyAlignment="1">
      <alignment horizontal="center"/>
    </xf>
    <xf numFmtId="0" fontId="12" fillId="3" borderId="0" xfId="0" applyFont="1" applyFill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10" fillId="4" borderId="0" xfId="0" applyFont="1" applyFill="1"/>
    <xf numFmtId="0" fontId="0" fillId="4" borderId="0" xfId="0" applyFill="1"/>
    <xf numFmtId="43" fontId="8" fillId="0" borderId="2" xfId="1" applyFont="1" applyBorder="1" applyAlignment="1">
      <alignment horizontal="center" vertical="center"/>
    </xf>
    <xf numFmtId="43" fontId="5" fillId="0" borderId="0" xfId="1" applyFont="1" applyAlignment="1">
      <alignment vertical="center"/>
    </xf>
    <xf numFmtId="2" fontId="8" fillId="0" borderId="0" xfId="1" applyNumberFormat="1" applyFont="1" applyBorder="1" applyAlignment="1">
      <alignment horizontal="right" vertical="center"/>
    </xf>
  </cellXfs>
  <cellStyles count="4">
    <cellStyle name="Comma" xfId="1" builtinId="3"/>
    <cellStyle name="Heading 1" xfId="2" builtinId="1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604437</xdr:colOff>
      <xdr:row>3</xdr:row>
      <xdr:rowOff>129030</xdr:rowOff>
    </xdr:from>
    <xdr:to>
      <xdr:col>16</xdr:col>
      <xdr:colOff>136209</xdr:colOff>
      <xdr:row>4</xdr:row>
      <xdr:rowOff>50917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2101112" y="700530"/>
          <a:ext cx="141372" cy="112387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145307</xdr:colOff>
      <xdr:row>3</xdr:row>
      <xdr:rowOff>66675</xdr:rowOff>
    </xdr:from>
    <xdr:to>
      <xdr:col>17</xdr:col>
      <xdr:colOff>490048</xdr:colOff>
      <xdr:row>4</xdr:row>
      <xdr:rowOff>137787</xdr:rowOff>
    </xdr:to>
    <xdr:sp macro="" textlink="">
      <xdr:nvSpPr>
        <xdr:cNvPr id="3" name="TextBox 13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2251582" y="638175"/>
          <a:ext cx="954341" cy="261612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CISNET rates</a:t>
          </a:r>
        </a:p>
      </xdr:txBody>
    </xdr:sp>
    <xdr:clientData/>
  </xdr:twoCellAnchor>
  <xdr:twoCellAnchor>
    <xdr:from>
      <xdr:col>15</xdr:col>
      <xdr:colOff>602938</xdr:colOff>
      <xdr:row>7</xdr:row>
      <xdr:rowOff>165036</xdr:rowOff>
    </xdr:from>
    <xdr:to>
      <xdr:col>16</xdr:col>
      <xdr:colOff>127207</xdr:colOff>
      <xdr:row>8</xdr:row>
      <xdr:rowOff>98161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2099613" y="1498536"/>
          <a:ext cx="133869" cy="123625"/>
        </a:xfrm>
        <a:prstGeom prst="ellipse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140813</xdr:colOff>
      <xdr:row>7</xdr:row>
      <xdr:rowOff>66672</xdr:rowOff>
    </xdr:from>
    <xdr:to>
      <xdr:col>17</xdr:col>
      <xdr:colOff>494545</xdr:colOff>
      <xdr:row>11</xdr:row>
      <xdr:rowOff>12555</xdr:rowOff>
    </xdr:to>
    <xdr:sp macro="" textlink="">
      <xdr:nvSpPr>
        <xdr:cNvPr id="5" name="TextBox 146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12247088" y="1400172"/>
          <a:ext cx="963332" cy="70788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CS RR = 1.70</a:t>
          </a:r>
          <a:br>
            <a:rPr lang="en-US" sz="1000"/>
          </a:br>
          <a:r>
            <a:rPr lang="en-US" sz="1000"/>
            <a:t>FS RR = 1.48 (Klungsøyr, 2006)</a:t>
          </a:r>
        </a:p>
      </xdr:txBody>
    </xdr:sp>
    <xdr:clientData/>
  </xdr:twoCellAnchor>
  <xdr:twoCellAnchor>
    <xdr:from>
      <xdr:col>16</xdr:col>
      <xdr:colOff>116674</xdr:colOff>
      <xdr:row>4</xdr:row>
      <xdr:rowOff>104775</xdr:rowOff>
    </xdr:from>
    <xdr:to>
      <xdr:col>17</xdr:col>
      <xdr:colOff>489819</xdr:colOff>
      <xdr:row>7</xdr:row>
      <xdr:rowOff>110356</xdr:rowOff>
    </xdr:to>
    <xdr:sp macro="" textlink="">
      <xdr:nvSpPr>
        <xdr:cNvPr id="6" name="TextBox 149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/>
      </xdr:nvSpPr>
      <xdr:spPr>
        <a:xfrm>
          <a:off x="12222949" y="866775"/>
          <a:ext cx="982745" cy="577081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Hazard rates </a:t>
          </a:r>
          <a:br>
            <a:rPr lang="en-US" sz="1050"/>
          </a:br>
          <a:r>
            <a:rPr lang="en-US" sz="1050"/>
            <a:t>(Hasin, 2005; </a:t>
          </a:r>
          <a:br>
            <a:rPr lang="en-US" sz="1050"/>
          </a:br>
          <a:r>
            <a:rPr lang="en-US" sz="1050"/>
            <a:t>Kessler, 2005)</a:t>
          </a:r>
        </a:p>
      </xdr:txBody>
    </xdr:sp>
    <xdr:clientData/>
  </xdr:twoCellAnchor>
  <xdr:twoCellAnchor>
    <xdr:from>
      <xdr:col>15</xdr:col>
      <xdr:colOff>599814</xdr:colOff>
      <xdr:row>4</xdr:row>
      <xdr:rowOff>170174</xdr:rowOff>
    </xdr:from>
    <xdr:to>
      <xdr:col>16</xdr:col>
      <xdr:colOff>131586</xdr:colOff>
      <xdr:row>5</xdr:row>
      <xdr:rowOff>92061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12096489" y="932174"/>
          <a:ext cx="141372" cy="112387"/>
        </a:xfrm>
        <a:prstGeom prst="ellipse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106468</xdr:colOff>
      <xdr:row>13</xdr:row>
      <xdr:rowOff>142875</xdr:rowOff>
    </xdr:from>
    <xdr:to>
      <xdr:col>18</xdr:col>
      <xdr:colOff>91514</xdr:colOff>
      <xdr:row>17</xdr:row>
      <xdr:rowOff>88761</xdr:rowOff>
    </xdr:to>
    <xdr:sp macro="" textlink="">
      <xdr:nvSpPr>
        <xdr:cNvPr id="8" name="TextBox 170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12212743" y="2619375"/>
          <a:ext cx="1204246" cy="707886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OR = 0.81 smokers with past depression quitting (Hitsman, 2013); </a:t>
          </a:r>
        </a:p>
      </xdr:txBody>
    </xdr:sp>
    <xdr:clientData/>
  </xdr:twoCellAnchor>
  <xdr:twoCellAnchor>
    <xdr:from>
      <xdr:col>15</xdr:col>
      <xdr:colOff>598073</xdr:colOff>
      <xdr:row>14</xdr:row>
      <xdr:rowOff>16391</xdr:rowOff>
    </xdr:from>
    <xdr:to>
      <xdr:col>16</xdr:col>
      <xdr:colOff>129845</xdr:colOff>
      <xdr:row>14</xdr:row>
      <xdr:rowOff>128778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2094748" y="2683391"/>
          <a:ext cx="141372" cy="112387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111266</xdr:colOff>
      <xdr:row>26</xdr:row>
      <xdr:rowOff>6500</xdr:rowOff>
    </xdr:from>
    <xdr:to>
      <xdr:col>18</xdr:col>
      <xdr:colOff>112251</xdr:colOff>
      <xdr:row>29</xdr:row>
      <xdr:rowOff>142888</xdr:rowOff>
    </xdr:to>
    <xdr:sp macro="" textlink="">
      <xdr:nvSpPr>
        <xdr:cNvPr id="10" name="TextBox 176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2217541" y="4959500"/>
          <a:ext cx="1220185" cy="707888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Smok-&gt;Dep = 1.73</a:t>
          </a:r>
        </a:p>
        <a:p>
          <a:r>
            <a:rPr lang="en-US" sz="1000"/>
            <a:t>Dep-&gt;Smok = 1.41</a:t>
          </a:r>
          <a:br>
            <a:rPr lang="en-US" sz="1000"/>
          </a:br>
          <a:r>
            <a:rPr lang="en-US" sz="1000"/>
            <a:t>(Chaiton, 2009; Swendsen, 2010)</a:t>
          </a:r>
        </a:p>
      </xdr:txBody>
    </xdr:sp>
    <xdr:clientData/>
  </xdr:twoCellAnchor>
  <xdr:twoCellAnchor>
    <xdr:from>
      <xdr:col>15</xdr:col>
      <xdr:colOff>598922</xdr:colOff>
      <xdr:row>26</xdr:row>
      <xdr:rowOff>96412</xdr:rowOff>
    </xdr:from>
    <xdr:to>
      <xdr:col>16</xdr:col>
      <xdr:colOff>130694</xdr:colOff>
      <xdr:row>27</xdr:row>
      <xdr:rowOff>18299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2095597" y="5049412"/>
          <a:ext cx="141372" cy="112387"/>
        </a:xfrm>
        <a:prstGeom prst="ellipse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603250</xdr:colOff>
      <xdr:row>30</xdr:row>
      <xdr:rowOff>142814</xdr:rowOff>
    </xdr:from>
    <xdr:to>
      <xdr:col>16</xdr:col>
      <xdr:colOff>135022</xdr:colOff>
      <xdr:row>31</xdr:row>
      <xdr:rowOff>64701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12099925" y="5857814"/>
          <a:ext cx="141372" cy="112387"/>
        </a:xfrm>
        <a:prstGeom prst="ellipse">
          <a:avLst/>
        </a:prstGeom>
        <a:solidFill>
          <a:schemeClr val="bg1">
            <a:lumMod val="50000"/>
          </a:schemeClr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127205</xdr:colOff>
      <xdr:row>30</xdr:row>
      <xdr:rowOff>68186</xdr:rowOff>
    </xdr:from>
    <xdr:to>
      <xdr:col>18</xdr:col>
      <xdr:colOff>259120</xdr:colOff>
      <xdr:row>33</xdr:row>
      <xdr:rowOff>73768</xdr:rowOff>
    </xdr:to>
    <xdr:sp macro="" textlink="">
      <xdr:nvSpPr>
        <xdr:cNvPr id="13" name="TextBox 18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12233480" y="5783186"/>
          <a:ext cx="1351115" cy="577082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CISNET rates</a:t>
          </a:r>
          <a:br>
            <a:rPr lang="en-US" sz="1050"/>
          </a:br>
          <a:r>
            <a:rPr lang="en-US" sz="1050"/>
            <a:t>RRmdd=1.71 (Walker, 2015)</a:t>
          </a:r>
        </a:p>
      </xdr:txBody>
    </xdr:sp>
    <xdr:clientData/>
  </xdr:twoCellAnchor>
  <xdr:twoCellAnchor>
    <xdr:from>
      <xdr:col>16</xdr:col>
      <xdr:colOff>127205</xdr:colOff>
      <xdr:row>21</xdr:row>
      <xdr:rowOff>119301</xdr:rowOff>
    </xdr:from>
    <xdr:to>
      <xdr:col>17</xdr:col>
      <xdr:colOff>551859</xdr:colOff>
      <xdr:row>26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>
        <a:xfrm>
          <a:off x="12233480" y="4119801"/>
          <a:ext cx="1034254" cy="86177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OR = 0.6 of depression  after quitting  (Cavazos-Rehg, 2014)</a:t>
          </a:r>
        </a:p>
      </xdr:txBody>
    </xdr:sp>
    <xdr:clientData/>
  </xdr:twoCellAnchor>
  <xdr:twoCellAnchor>
    <xdr:from>
      <xdr:col>15</xdr:col>
      <xdr:colOff>600451</xdr:colOff>
      <xdr:row>22</xdr:row>
      <xdr:rowOff>62677</xdr:rowOff>
    </xdr:from>
    <xdr:to>
      <xdr:col>16</xdr:col>
      <xdr:colOff>132223</xdr:colOff>
      <xdr:row>22</xdr:row>
      <xdr:rowOff>175064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097126" y="4253677"/>
          <a:ext cx="141372" cy="112387"/>
        </a:xfrm>
        <a:prstGeom prst="ellipse">
          <a:avLst/>
        </a:prstGeom>
        <a:solidFill>
          <a:srgbClr val="FF0000"/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590550</xdr:colOff>
      <xdr:row>18</xdr:row>
      <xdr:rowOff>17131</xdr:rowOff>
    </xdr:from>
    <xdr:to>
      <xdr:col>16</xdr:col>
      <xdr:colOff>122322</xdr:colOff>
      <xdr:row>18</xdr:row>
      <xdr:rowOff>129518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12087225" y="3446131"/>
          <a:ext cx="141372" cy="112387"/>
        </a:xfrm>
        <a:prstGeom prst="ellipse">
          <a:avLst/>
        </a:prstGeom>
        <a:solidFill>
          <a:srgbClr val="FFFF00"/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16</xdr:col>
      <xdr:colOff>107892</xdr:colOff>
      <xdr:row>17</xdr:row>
      <xdr:rowOff>142875</xdr:rowOff>
    </xdr:from>
    <xdr:to>
      <xdr:col>17</xdr:col>
      <xdr:colOff>452632</xdr:colOff>
      <xdr:row>21</xdr:row>
      <xdr:rowOff>119539</xdr:rowOff>
    </xdr:to>
    <xdr:sp macro="" textlink="">
      <xdr:nvSpPr>
        <xdr:cNvPr id="17" name="TextBox 188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2214167" y="3381375"/>
          <a:ext cx="954340" cy="738664"/>
        </a:xfrm>
        <a:prstGeom prst="rect">
          <a:avLst/>
        </a:prstGeom>
        <a:noFill/>
        <a:ln>
          <a:noFill/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/>
            <a:t>Relapse rates (Hardeveld, 2013; Eaton 2008)</a:t>
          </a:r>
        </a:p>
      </xdr:txBody>
    </xdr:sp>
    <xdr:clientData/>
  </xdr:twoCellAnchor>
  <xdr:twoCellAnchor>
    <xdr:from>
      <xdr:col>16</xdr:col>
      <xdr:colOff>108862</xdr:colOff>
      <xdr:row>10</xdr:row>
      <xdr:rowOff>180973</xdr:rowOff>
    </xdr:from>
    <xdr:to>
      <xdr:col>18</xdr:col>
      <xdr:colOff>8154</xdr:colOff>
      <xdr:row>13</xdr:row>
      <xdr:rowOff>163471</xdr:rowOff>
    </xdr:to>
    <xdr:sp macro="" textlink="">
      <xdr:nvSpPr>
        <xdr:cNvPr id="18" name="TextBox 155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12215137" y="2085973"/>
          <a:ext cx="1118492" cy="553998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>
          <a:noAutofit/>
        </a:bodyPr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Recovery rates (Eaton, 2008; Richards, 2011)</a:t>
          </a:r>
        </a:p>
      </xdr:txBody>
    </xdr:sp>
    <xdr:clientData/>
  </xdr:twoCellAnchor>
  <xdr:twoCellAnchor>
    <xdr:from>
      <xdr:col>15</xdr:col>
      <xdr:colOff>600441</xdr:colOff>
      <xdr:row>11</xdr:row>
      <xdr:rowOff>58334</xdr:rowOff>
    </xdr:from>
    <xdr:to>
      <xdr:col>16</xdr:col>
      <xdr:colOff>132213</xdr:colOff>
      <xdr:row>11</xdr:row>
      <xdr:rowOff>170721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2097116" y="2153834"/>
          <a:ext cx="141372" cy="112387"/>
        </a:xfrm>
        <a:prstGeom prst="ellipse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4602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892056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38084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784113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30141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676168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22197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568225" algn="l" defTabSz="892056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workbookViewId="0">
      <selection activeCell="D1" sqref="D1"/>
    </sheetView>
  </sheetViews>
  <sheetFormatPr defaultColWidth="9.140625" defaultRowHeight="15"/>
  <cols>
    <col min="1" max="1" width="18.140625" customWidth="1"/>
    <col min="2" max="2" width="12.42578125" style="34" bestFit="1" customWidth="1"/>
    <col min="3" max="4" width="12.42578125" style="34" customWidth="1"/>
    <col min="5" max="5" width="12" style="34" bestFit="1" customWidth="1"/>
    <col min="6" max="6" width="9.7109375" style="34" bestFit="1" customWidth="1"/>
    <col min="7" max="8" width="8.42578125" style="6" customWidth="1"/>
    <col min="16" max="16" width="21.85546875" customWidth="1"/>
  </cols>
  <sheetData>
    <row r="1" spans="1:17">
      <c r="A1" t="s">
        <v>79</v>
      </c>
      <c r="B1" s="36" t="s">
        <v>76</v>
      </c>
      <c r="C1" s="36" t="s">
        <v>242</v>
      </c>
      <c r="D1" s="36" t="s">
        <v>243</v>
      </c>
      <c r="E1" s="36" t="s">
        <v>88</v>
      </c>
      <c r="F1" s="36" t="s">
        <v>89</v>
      </c>
      <c r="G1" s="6" t="s">
        <v>78</v>
      </c>
      <c r="H1" s="6" t="s">
        <v>152</v>
      </c>
      <c r="I1" t="s">
        <v>80</v>
      </c>
      <c r="M1" t="s">
        <v>189</v>
      </c>
      <c r="Q1" s="14" t="s">
        <v>188</v>
      </c>
    </row>
    <row r="2" spans="1:17">
      <c r="A2" t="s">
        <v>19</v>
      </c>
      <c r="B2" s="38">
        <v>1.0000001000000001</v>
      </c>
      <c r="C2" s="107">
        <v>1.0000001000000001</v>
      </c>
      <c r="D2" s="107"/>
      <c r="E2" s="38">
        <v>1</v>
      </c>
      <c r="F2" s="63">
        <v>10</v>
      </c>
      <c r="G2" s="6">
        <v>0</v>
      </c>
      <c r="H2" s="6">
        <v>1</v>
      </c>
      <c r="I2" t="s">
        <v>82</v>
      </c>
      <c r="M2">
        <v>1.0604163</v>
      </c>
      <c r="Q2" s="14" t="s">
        <v>203</v>
      </c>
    </row>
    <row r="3" spans="1:17">
      <c r="A3" t="s">
        <v>156</v>
      </c>
      <c r="B3" s="38">
        <v>0.86235103000000002</v>
      </c>
      <c r="C3" s="107">
        <v>0.88443490999999996</v>
      </c>
      <c r="D3" s="107"/>
      <c r="E3" s="38">
        <v>0.01</v>
      </c>
      <c r="F3" s="63">
        <v>1</v>
      </c>
      <c r="G3" s="6">
        <v>0</v>
      </c>
      <c r="H3" s="6">
        <v>1</v>
      </c>
      <c r="I3" t="s">
        <v>154</v>
      </c>
      <c r="M3">
        <v>0.93371026999999995</v>
      </c>
      <c r="Q3" s="17"/>
    </row>
    <row r="4" spans="1:17">
      <c r="A4" t="s">
        <v>27</v>
      </c>
      <c r="B4" s="38">
        <v>1.0000001000000001</v>
      </c>
      <c r="C4" s="107">
        <v>1.9999998999999999</v>
      </c>
      <c r="D4" s="107"/>
      <c r="E4" s="38">
        <v>1</v>
      </c>
      <c r="F4" s="63">
        <v>10</v>
      </c>
      <c r="G4" s="6">
        <v>0</v>
      </c>
      <c r="H4" s="6">
        <v>1</v>
      </c>
      <c r="I4" s="3" t="s">
        <v>101</v>
      </c>
      <c r="M4">
        <v>1.1035379999999999</v>
      </c>
      <c r="Q4" s="14" t="s">
        <v>196</v>
      </c>
    </row>
    <row r="5" spans="1:17">
      <c r="A5" t="s">
        <v>28</v>
      </c>
      <c r="B5" s="38">
        <v>3.9292535000000002</v>
      </c>
      <c r="C5" s="107">
        <v>3.5752320000000002</v>
      </c>
      <c r="D5" s="107"/>
      <c r="E5" s="38">
        <v>1</v>
      </c>
      <c r="F5" s="63">
        <v>10</v>
      </c>
      <c r="G5" s="6">
        <v>0</v>
      </c>
      <c r="H5" s="6">
        <v>1</v>
      </c>
      <c r="I5" s="3" t="s">
        <v>102</v>
      </c>
      <c r="M5">
        <v>2.9928501999999999</v>
      </c>
      <c r="Q5" s="14" t="s">
        <v>204</v>
      </c>
    </row>
    <row r="6" spans="1:17">
      <c r="A6" t="s">
        <v>151</v>
      </c>
      <c r="B6" s="38">
        <v>0.69352778000000004</v>
      </c>
      <c r="C6" s="107">
        <v>0.81273262000000002</v>
      </c>
      <c r="D6" s="107"/>
      <c r="E6" s="38">
        <v>0.01</v>
      </c>
      <c r="F6" s="63">
        <v>1</v>
      </c>
      <c r="G6" s="6">
        <v>0</v>
      </c>
      <c r="H6" s="6">
        <v>1</v>
      </c>
      <c r="I6" s="3" t="s">
        <v>148</v>
      </c>
      <c r="M6">
        <v>0.74631713</v>
      </c>
      <c r="Q6" s="14" t="s">
        <v>205</v>
      </c>
    </row>
    <row r="7" spans="1:17">
      <c r="A7" t="s">
        <v>22</v>
      </c>
      <c r="B7" s="38">
        <v>3.8319456999999999</v>
      </c>
      <c r="C7" s="107">
        <v>6.2057298999999997</v>
      </c>
      <c r="D7" s="107"/>
      <c r="E7" s="38">
        <v>1</v>
      </c>
      <c r="F7" s="63">
        <v>10</v>
      </c>
      <c r="G7" s="6">
        <v>0</v>
      </c>
      <c r="H7" s="6">
        <v>1</v>
      </c>
      <c r="I7" s="3" t="s">
        <v>85</v>
      </c>
      <c r="M7">
        <v>2.5331109000000001</v>
      </c>
      <c r="Q7" s="14" t="s">
        <v>206</v>
      </c>
    </row>
    <row r="8" spans="1:17">
      <c r="A8" t="s">
        <v>20</v>
      </c>
      <c r="B8">
        <v>1.0000035</v>
      </c>
      <c r="C8">
        <v>1.0000035</v>
      </c>
      <c r="D8"/>
      <c r="E8" s="38">
        <v>1</v>
      </c>
      <c r="F8" s="63">
        <v>2</v>
      </c>
      <c r="G8" s="6">
        <v>0</v>
      </c>
      <c r="H8" s="6">
        <v>1</v>
      </c>
      <c r="I8" t="s">
        <v>83</v>
      </c>
      <c r="Q8" s="14" t="s">
        <v>207</v>
      </c>
    </row>
    <row r="9" spans="1:17">
      <c r="A9" t="s">
        <v>155</v>
      </c>
      <c r="B9">
        <v>1.0000005000000001</v>
      </c>
      <c r="C9">
        <v>1.0000005000000001</v>
      </c>
      <c r="D9"/>
      <c r="E9" s="38">
        <v>0</v>
      </c>
      <c r="F9" s="63">
        <v>1</v>
      </c>
      <c r="G9" s="6">
        <v>0</v>
      </c>
      <c r="H9" s="6">
        <v>1</v>
      </c>
      <c r="I9" t="s">
        <v>84</v>
      </c>
      <c r="Q9" s="14" t="s">
        <v>208</v>
      </c>
    </row>
    <row r="10" spans="1:17">
      <c r="A10" t="s">
        <v>150</v>
      </c>
      <c r="B10">
        <v>0.99999989</v>
      </c>
      <c r="C10">
        <v>0.99999989</v>
      </c>
      <c r="D10"/>
      <c r="E10" s="38">
        <v>0.5</v>
      </c>
      <c r="F10" s="63">
        <v>2</v>
      </c>
      <c r="G10" s="6">
        <v>0</v>
      </c>
      <c r="H10" s="6">
        <v>1</v>
      </c>
      <c r="I10" s="3" t="s">
        <v>149</v>
      </c>
      <c r="Q10" s="73" t="s">
        <v>209</v>
      </c>
    </row>
    <row r="11" spans="1:17">
      <c r="A11" t="s">
        <v>153</v>
      </c>
      <c r="B11">
        <v>0.17299999999999999</v>
      </c>
      <c r="C11">
        <v>0.17299999999999999</v>
      </c>
      <c r="D11"/>
      <c r="E11">
        <f t="shared" ref="E11:E12" si="0">0.5*B11</f>
        <v>8.6499999999999994E-2</v>
      </c>
      <c r="F11" s="35">
        <f t="shared" ref="F11:F12" si="1">2*B11</f>
        <v>0.34599999999999997</v>
      </c>
      <c r="G11" s="6">
        <v>0</v>
      </c>
      <c r="H11" s="6">
        <v>1</v>
      </c>
      <c r="I11" s="3" t="s">
        <v>86</v>
      </c>
    </row>
    <row r="12" spans="1:17">
      <c r="A12" t="s">
        <v>5</v>
      </c>
      <c r="B12">
        <v>5.8000000000000003E-2</v>
      </c>
      <c r="C12">
        <v>5.8000000000000003E-2</v>
      </c>
      <c r="D12"/>
      <c r="E12">
        <f t="shared" si="0"/>
        <v>2.9000000000000001E-2</v>
      </c>
      <c r="F12" s="35">
        <f t="shared" si="1"/>
        <v>0.11600000000000001</v>
      </c>
      <c r="G12" s="6">
        <v>0</v>
      </c>
      <c r="H12" s="6">
        <v>1</v>
      </c>
      <c r="I12" t="s">
        <v>81</v>
      </c>
    </row>
    <row r="13" spans="1:17">
      <c r="A13" t="s">
        <v>122</v>
      </c>
      <c r="B13" s="27">
        <v>2.9759000000000002</v>
      </c>
      <c r="C13" s="27">
        <v>2.9759000000000002</v>
      </c>
      <c r="D13" s="27"/>
      <c r="E13" s="16">
        <v>-10</v>
      </c>
      <c r="F13" s="16">
        <v>10</v>
      </c>
      <c r="G13" s="6">
        <v>0</v>
      </c>
      <c r="H13" s="6">
        <v>0</v>
      </c>
      <c r="I13" t="s">
        <v>131</v>
      </c>
    </row>
    <row r="14" spans="1:17">
      <c r="A14" t="s">
        <v>123</v>
      </c>
      <c r="B14" s="27">
        <v>8.9957999999999991</v>
      </c>
      <c r="C14" s="27">
        <v>8.9957999999999991</v>
      </c>
      <c r="D14" s="27"/>
      <c r="E14" s="16">
        <v>-10</v>
      </c>
      <c r="F14" s="16">
        <v>10</v>
      </c>
      <c r="G14" s="6">
        <v>0</v>
      </c>
      <c r="H14" s="6">
        <v>0</v>
      </c>
      <c r="I14" t="s">
        <v>131</v>
      </c>
      <c r="O14" s="14"/>
    </row>
    <row r="15" spans="1:17">
      <c r="A15" t="s">
        <v>124</v>
      </c>
      <c r="B15" s="27">
        <v>0.29666999999999999</v>
      </c>
      <c r="C15" s="27">
        <v>0.29666999999999999</v>
      </c>
      <c r="D15" s="27"/>
      <c r="E15" s="16">
        <v>-10</v>
      </c>
      <c r="F15" s="16">
        <v>10</v>
      </c>
      <c r="G15" s="6">
        <v>0</v>
      </c>
      <c r="H15" s="6">
        <v>0</v>
      </c>
      <c r="I15" t="s">
        <v>131</v>
      </c>
      <c r="O15" s="14"/>
    </row>
    <row r="16" spans="1:17">
      <c r="A16" t="s">
        <v>125</v>
      </c>
      <c r="B16" s="27">
        <v>1.3269000000000001E-7</v>
      </c>
      <c r="C16" s="27">
        <v>1.3269000000000001E-7</v>
      </c>
      <c r="D16" s="27"/>
      <c r="E16" s="16">
        <v>-10</v>
      </c>
      <c r="F16" s="16">
        <v>10</v>
      </c>
      <c r="G16" s="6">
        <v>0</v>
      </c>
      <c r="H16" s="6">
        <v>0</v>
      </c>
      <c r="I16" t="s">
        <v>130</v>
      </c>
      <c r="O16" s="17"/>
    </row>
    <row r="17" spans="1:19">
      <c r="A17" t="s">
        <v>126</v>
      </c>
      <c r="B17" s="27">
        <v>0.10452</v>
      </c>
      <c r="C17" s="27">
        <v>0.10452</v>
      </c>
      <c r="D17" s="27"/>
      <c r="E17" s="16">
        <v>-10</v>
      </c>
      <c r="F17" s="16">
        <v>10</v>
      </c>
      <c r="G17" s="6">
        <v>0</v>
      </c>
      <c r="H17" s="6">
        <v>0</v>
      </c>
      <c r="I17" t="s">
        <v>130</v>
      </c>
      <c r="O17" s="14"/>
      <c r="P17" t="s">
        <v>213</v>
      </c>
      <c r="Q17" t="s">
        <v>210</v>
      </c>
      <c r="R17" t="s">
        <v>211</v>
      </c>
    </row>
    <row r="18" spans="1:19">
      <c r="A18" t="s">
        <v>127</v>
      </c>
      <c r="B18" s="27">
        <v>8.8463E-2</v>
      </c>
      <c r="C18" s="27">
        <v>8.8463E-2</v>
      </c>
      <c r="D18" s="27"/>
      <c r="E18" s="16">
        <v>-10</v>
      </c>
      <c r="F18" s="16">
        <v>10</v>
      </c>
      <c r="G18" s="6">
        <v>0</v>
      </c>
      <c r="H18" s="6">
        <v>0</v>
      </c>
      <c r="I18" t="s">
        <v>130</v>
      </c>
      <c r="O18" s="14" t="s">
        <v>212</v>
      </c>
      <c r="P18" t="s">
        <v>214</v>
      </c>
      <c r="Q18" s="78">
        <v>1</v>
      </c>
      <c r="R18" s="78">
        <v>1</v>
      </c>
    </row>
    <row r="19" spans="1:19">
      <c r="A19" t="s">
        <v>128</v>
      </c>
      <c r="B19" s="27">
        <v>0.12689</v>
      </c>
      <c r="C19" s="27">
        <v>0.12689</v>
      </c>
      <c r="D19" s="27"/>
      <c r="E19" s="16">
        <v>-10</v>
      </c>
      <c r="F19" s="16">
        <v>10</v>
      </c>
      <c r="G19" s="6">
        <v>0</v>
      </c>
      <c r="H19" s="6">
        <v>0</v>
      </c>
      <c r="I19" t="s">
        <v>130</v>
      </c>
      <c r="O19" s="14"/>
      <c r="P19" s="47" t="s">
        <v>215</v>
      </c>
      <c r="Q19" s="38">
        <v>0.42631542</v>
      </c>
      <c r="R19" s="38">
        <v>0.55188013999999996</v>
      </c>
      <c r="S19" s="47"/>
    </row>
    <row r="20" spans="1:19">
      <c r="A20" t="s">
        <v>129</v>
      </c>
      <c r="B20" s="27">
        <v>0.71858</v>
      </c>
      <c r="C20" s="27">
        <v>0.71858</v>
      </c>
      <c r="D20" s="27"/>
      <c r="E20" s="16">
        <v>-10</v>
      </c>
      <c r="F20" s="16">
        <v>10</v>
      </c>
      <c r="G20" s="6">
        <v>0</v>
      </c>
      <c r="H20" s="6">
        <v>0</v>
      </c>
      <c r="I20" t="s">
        <v>130</v>
      </c>
      <c r="O20" s="14"/>
      <c r="P20" s="47" t="s">
        <v>216</v>
      </c>
      <c r="Q20" s="38">
        <v>0.94009224000000002</v>
      </c>
      <c r="R20" s="38">
        <v>0.97063630000000001</v>
      </c>
      <c r="S20" s="47"/>
    </row>
    <row r="21" spans="1:19">
      <c r="A21" t="s">
        <v>166</v>
      </c>
      <c r="B21" s="14">
        <v>3.3469901000000002</v>
      </c>
      <c r="C21" s="107">
        <v>5.4365351999999998</v>
      </c>
      <c r="D21" s="107"/>
      <c r="E21" s="16">
        <v>1</v>
      </c>
      <c r="F21" s="16">
        <v>10</v>
      </c>
      <c r="G21" s="6">
        <v>0</v>
      </c>
      <c r="H21" s="6">
        <v>0</v>
      </c>
      <c r="I21" t="s">
        <v>168</v>
      </c>
      <c r="O21" s="14"/>
      <c r="P21" s="47" t="s">
        <v>217</v>
      </c>
      <c r="Q21" s="38">
        <v>5.6267580999999995E-7</v>
      </c>
      <c r="R21" s="38">
        <v>0.38736263999999998</v>
      </c>
      <c r="S21" s="47"/>
    </row>
    <row r="22" spans="1:19">
      <c r="A22" t="s">
        <v>105</v>
      </c>
      <c r="B22" s="78">
        <v>1</v>
      </c>
      <c r="C22" s="36">
        <v>1</v>
      </c>
      <c r="D22" s="36"/>
      <c r="E22" s="31">
        <v>0</v>
      </c>
      <c r="F22" s="32">
        <v>5</v>
      </c>
      <c r="G22" s="6">
        <v>0</v>
      </c>
      <c r="H22" s="6">
        <v>0</v>
      </c>
      <c r="I22" s="2" t="s">
        <v>106</v>
      </c>
      <c r="O22" s="14" t="s">
        <v>218</v>
      </c>
      <c r="P22" t="s">
        <v>214</v>
      </c>
      <c r="Q22" s="38">
        <v>1.7687678</v>
      </c>
      <c r="R22" s="38">
        <v>1.9559249999999999</v>
      </c>
      <c r="S22" s="47"/>
    </row>
    <row r="23" spans="1:19">
      <c r="A23" s="47" t="s">
        <v>134</v>
      </c>
      <c r="B23" s="38">
        <v>0.42631542</v>
      </c>
      <c r="C23" s="76">
        <v>0.67398000000000002</v>
      </c>
      <c r="D23" s="76"/>
      <c r="E23">
        <v>0.12025992000000001</v>
      </c>
      <c r="F23">
        <v>1.3032451</v>
      </c>
      <c r="G23" s="6">
        <v>0</v>
      </c>
      <c r="H23" s="6">
        <v>0</v>
      </c>
      <c r="I23" s="2" t="s">
        <v>107</v>
      </c>
      <c r="O23" s="14"/>
      <c r="P23" s="47" t="s">
        <v>215</v>
      </c>
      <c r="Q23" s="38">
        <v>0.18570038999999999</v>
      </c>
      <c r="R23" s="38">
        <v>5.6267580999999995E-7</v>
      </c>
      <c r="S23" s="47"/>
    </row>
    <row r="24" spans="1:19">
      <c r="A24" s="47" t="s">
        <v>133</v>
      </c>
      <c r="B24" s="38">
        <v>0.94009224000000002</v>
      </c>
      <c r="C24" s="76">
        <v>0.86529</v>
      </c>
      <c r="D24" s="76"/>
      <c r="E24">
        <v>0.66516783000000002</v>
      </c>
      <c r="F24">
        <v>1.2947086000000001</v>
      </c>
      <c r="G24" s="6">
        <v>0</v>
      </c>
      <c r="H24" s="6">
        <v>0</v>
      </c>
      <c r="I24" s="2" t="s">
        <v>107</v>
      </c>
      <c r="O24" s="14"/>
      <c r="P24" s="47" t="s">
        <v>216</v>
      </c>
      <c r="Q24" s="78">
        <v>1</v>
      </c>
      <c r="R24" s="78">
        <v>1</v>
      </c>
    </row>
    <row r="25" spans="1:19">
      <c r="A25" s="47" t="s">
        <v>135</v>
      </c>
      <c r="B25" s="38">
        <v>5.6267580999999995E-7</v>
      </c>
      <c r="C25" s="76">
        <v>1.1346000000000001</v>
      </c>
      <c r="D25" s="76"/>
      <c r="E25" s="33">
        <v>1.5238935999999999E-132</v>
      </c>
      <c r="F25">
        <v>5</v>
      </c>
      <c r="G25" s="6">
        <v>0</v>
      </c>
      <c r="H25" s="6">
        <v>0</v>
      </c>
      <c r="I25" s="2" t="s">
        <v>107</v>
      </c>
      <c r="O25" s="14"/>
      <c r="P25" s="47" t="s">
        <v>217</v>
      </c>
      <c r="Q25" s="78">
        <v>1</v>
      </c>
      <c r="R25" s="78">
        <v>1</v>
      </c>
    </row>
    <row r="26" spans="1:19">
      <c r="A26" s="47" t="s">
        <v>136</v>
      </c>
      <c r="B26" s="38">
        <v>1.7687678</v>
      </c>
      <c r="C26" s="76">
        <v>2.0192999999999999</v>
      </c>
      <c r="D26" s="76"/>
      <c r="E26">
        <v>1.0686472</v>
      </c>
      <c r="F26">
        <v>2.6216903</v>
      </c>
      <c r="G26" s="6">
        <v>0</v>
      </c>
      <c r="H26" s="6">
        <v>0</v>
      </c>
      <c r="I26" s="2" t="s">
        <v>108</v>
      </c>
    </row>
    <row r="27" spans="1:19">
      <c r="A27" s="47" t="s">
        <v>132</v>
      </c>
      <c r="B27" s="38">
        <v>0.18570038999999999</v>
      </c>
      <c r="C27" s="110">
        <v>9.8972000000000004E-2</v>
      </c>
      <c r="D27" s="110"/>
      <c r="E27">
        <v>1.3221426999999999E-3</v>
      </c>
      <c r="F27">
        <v>4.2453032000000004</v>
      </c>
      <c r="G27" s="6">
        <v>0</v>
      </c>
      <c r="H27" s="6">
        <v>0</v>
      </c>
      <c r="I27" s="2" t="s">
        <v>109</v>
      </c>
    </row>
    <row r="28" spans="1:19">
      <c r="A28" t="s">
        <v>110</v>
      </c>
      <c r="B28" s="78">
        <v>1</v>
      </c>
      <c r="C28" s="36">
        <v>1</v>
      </c>
      <c r="D28" s="36"/>
      <c r="E28" s="31">
        <v>0</v>
      </c>
      <c r="F28" s="32">
        <v>5</v>
      </c>
      <c r="G28" s="6">
        <v>0</v>
      </c>
      <c r="H28" s="6">
        <v>0</v>
      </c>
      <c r="I28" s="2" t="s">
        <v>109</v>
      </c>
    </row>
    <row r="29" spans="1:19">
      <c r="A29" t="s">
        <v>111</v>
      </c>
      <c r="B29" s="78">
        <v>1</v>
      </c>
      <c r="C29" s="36">
        <v>1</v>
      </c>
      <c r="D29" s="36"/>
      <c r="E29" s="31">
        <v>0</v>
      </c>
      <c r="F29" s="32">
        <v>5</v>
      </c>
      <c r="G29" s="6">
        <v>0</v>
      </c>
      <c r="H29" s="6">
        <v>0</v>
      </c>
      <c r="I29" s="2" t="s">
        <v>109</v>
      </c>
    </row>
    <row r="30" spans="1:19">
      <c r="A30" s="47" t="s">
        <v>143</v>
      </c>
      <c r="B30" s="102">
        <v>0.9</v>
      </c>
      <c r="C30" s="102"/>
      <c r="D30" s="102"/>
      <c r="E30" s="34">
        <v>0.4</v>
      </c>
      <c r="F30" s="34">
        <v>1</v>
      </c>
      <c r="G30" s="6">
        <v>0</v>
      </c>
      <c r="H30" s="6">
        <v>1</v>
      </c>
    </row>
    <row r="31" spans="1:19">
      <c r="A31" s="47" t="s">
        <v>144</v>
      </c>
      <c r="B31" s="102">
        <v>0.9</v>
      </c>
      <c r="C31" s="102"/>
      <c r="D31" s="102"/>
      <c r="E31" s="34">
        <v>0.4</v>
      </c>
      <c r="F31" s="34">
        <v>1</v>
      </c>
      <c r="G31" s="6">
        <v>0</v>
      </c>
      <c r="H31" s="6">
        <v>1</v>
      </c>
    </row>
    <row r="32" spans="1:19">
      <c r="A32" s="47" t="s">
        <v>145</v>
      </c>
      <c r="B32" s="102">
        <v>0.9</v>
      </c>
      <c r="C32" s="102"/>
      <c r="D32" s="102"/>
      <c r="E32" s="34">
        <v>0.4</v>
      </c>
      <c r="F32" s="34">
        <v>1</v>
      </c>
      <c r="G32" s="6">
        <v>0</v>
      </c>
      <c r="H32" s="6">
        <v>1</v>
      </c>
    </row>
    <row r="33" spans="1:8">
      <c r="A33" s="47" t="s">
        <v>146</v>
      </c>
      <c r="B33" s="102">
        <v>0.9</v>
      </c>
      <c r="C33" s="102"/>
      <c r="D33" s="102"/>
      <c r="E33" s="34">
        <v>0.4</v>
      </c>
      <c r="F33" s="34">
        <v>1</v>
      </c>
      <c r="G33" s="6">
        <v>0</v>
      </c>
      <c r="H33" s="6">
        <v>1</v>
      </c>
    </row>
    <row r="34" spans="1:8">
      <c r="A34" s="47" t="s">
        <v>147</v>
      </c>
      <c r="B34" s="102">
        <v>0.9</v>
      </c>
      <c r="C34" s="102"/>
      <c r="D34" s="102"/>
      <c r="E34" s="34">
        <v>0.4</v>
      </c>
      <c r="F34" s="34">
        <v>1</v>
      </c>
      <c r="G34" s="6">
        <v>0</v>
      </c>
      <c r="H34" s="6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0"/>
  <sheetViews>
    <sheetView workbookViewId="0">
      <selection activeCell="E12" sqref="E12"/>
    </sheetView>
  </sheetViews>
  <sheetFormatPr defaultRowHeight="15"/>
  <cols>
    <col min="1" max="1" width="24.5703125" customWidth="1"/>
    <col min="2" max="2" width="19.5703125" style="4" customWidth="1"/>
    <col min="3" max="3" width="24.42578125" style="5" customWidth="1"/>
    <col min="4" max="5" width="19.140625" style="6" customWidth="1"/>
    <col min="6" max="6" width="18.5703125" style="6" customWidth="1"/>
    <col min="7" max="7" width="19.5703125" customWidth="1"/>
  </cols>
  <sheetData>
    <row r="1" spans="1:13">
      <c r="D1" t="s">
        <v>62</v>
      </c>
      <c r="F1" s="5"/>
      <c r="G1" s="6"/>
      <c r="H1" s="6"/>
    </row>
    <row r="2" spans="1:13">
      <c r="D2" t="s">
        <v>63</v>
      </c>
    </row>
    <row r="3" spans="1:13">
      <c r="B3" t="s">
        <v>61</v>
      </c>
      <c r="C3" t="s">
        <v>60</v>
      </c>
      <c r="D3" t="s">
        <v>64</v>
      </c>
    </row>
    <row r="4" spans="1:13">
      <c r="B4" s="1" t="s">
        <v>9</v>
      </c>
      <c r="C4" s="1" t="s">
        <v>10</v>
      </c>
      <c r="D4" t="s">
        <v>65</v>
      </c>
      <c r="E4"/>
    </row>
    <row r="5" spans="1:13">
      <c r="A5" s="7" t="s">
        <v>47</v>
      </c>
      <c r="B5" s="8" t="s">
        <v>58</v>
      </c>
      <c r="C5" s="8" t="s">
        <v>58</v>
      </c>
      <c r="D5" s="10" t="s">
        <v>57</v>
      </c>
      <c r="E5" s="9" t="s">
        <v>13</v>
      </c>
      <c r="F5" s="10" t="s">
        <v>14</v>
      </c>
      <c r="G5" s="10" t="s">
        <v>23</v>
      </c>
      <c r="H5" s="7" t="s">
        <v>24</v>
      </c>
    </row>
    <row r="6" spans="1:13">
      <c r="A6" t="s">
        <v>1</v>
      </c>
      <c r="B6" s="4">
        <f>-LN(1-E6)/F6</f>
        <v>4.8207621048000485E-2</v>
      </c>
      <c r="C6" s="4">
        <f>E6/F6</f>
        <v>3.8249999999999999E-2</v>
      </c>
      <c r="D6" s="4">
        <f>1-(1-E6)^(1/F6)</f>
        <v>4.7064083016544078E-2</v>
      </c>
      <c r="E6" s="5">
        <f>0.85*0.45</f>
        <v>0.38250000000000001</v>
      </c>
      <c r="F6" s="6">
        <v>10</v>
      </c>
      <c r="G6" s="6" t="s">
        <v>15</v>
      </c>
      <c r="H6" s="1" t="s">
        <v>9</v>
      </c>
    </row>
    <row r="7" spans="1:13">
      <c r="A7" t="s">
        <v>0</v>
      </c>
      <c r="B7" s="4">
        <f>-LN(1-E7)/F7</f>
        <v>6.3017238139855686E-2</v>
      </c>
      <c r="C7" s="4">
        <f>E7/F7</f>
        <v>4.675E-2</v>
      </c>
      <c r="D7" s="4">
        <f>1-(1-E7)^(1/F7)</f>
        <v>6.1072711810278402E-2</v>
      </c>
      <c r="E7" s="5">
        <f>0.85*0.55</f>
        <v>0.46750000000000003</v>
      </c>
      <c r="F7" s="6">
        <v>10</v>
      </c>
      <c r="G7" s="6" t="s">
        <v>15</v>
      </c>
      <c r="H7" s="1" t="s">
        <v>9</v>
      </c>
    </row>
    <row r="8" spans="1:13">
      <c r="A8" t="s">
        <v>2</v>
      </c>
      <c r="B8" s="4">
        <f>-LN(1-E8)/F8</f>
        <v>7.0660404129467367E-3</v>
      </c>
      <c r="C8" s="4">
        <f>E8/F8</f>
        <v>6.5217391304347823E-3</v>
      </c>
      <c r="D8" s="4">
        <f>1-(1-E8)^(1/F8)</f>
        <v>7.0411346456333845E-3</v>
      </c>
      <c r="E8" s="5">
        <v>0.15</v>
      </c>
      <c r="F8" s="6">
        <v>23</v>
      </c>
      <c r="G8" s="6" t="s">
        <v>15</v>
      </c>
    </row>
    <row r="9" spans="1:13">
      <c r="A9" t="s">
        <v>4</v>
      </c>
      <c r="B9" s="4">
        <f>B6</f>
        <v>4.8207621048000485E-2</v>
      </c>
      <c r="C9" s="4">
        <f>C6</f>
        <v>3.8249999999999999E-2</v>
      </c>
      <c r="D9" s="4">
        <f>D6</f>
        <v>4.7064083016544078E-2</v>
      </c>
      <c r="E9" s="5"/>
      <c r="G9" s="6" t="s">
        <v>25</v>
      </c>
      <c r="H9" s="1" t="s">
        <v>9</v>
      </c>
    </row>
    <row r="10" spans="1:13">
      <c r="A10" t="s">
        <v>5</v>
      </c>
      <c r="B10" s="4">
        <f>-LN(1-E10)/F10</f>
        <v>2.7236358772083597E-2</v>
      </c>
      <c r="C10" s="4">
        <f>E10/F10</f>
        <v>2.0999999999999998E-2</v>
      </c>
      <c r="D10" s="4">
        <f>1-(1-E10)^(1/F10)</f>
        <v>2.6868793757004461E-2</v>
      </c>
      <c r="E10" s="5">
        <v>0.42</v>
      </c>
      <c r="F10" s="6">
        <v>20</v>
      </c>
      <c r="G10" s="6" t="s">
        <v>16</v>
      </c>
      <c r="H10" s="1" t="s">
        <v>33</v>
      </c>
    </row>
    <row r="11" spans="1:13">
      <c r="A11" t="s">
        <v>5</v>
      </c>
      <c r="B11" s="4">
        <f>-LN(1-E11)/F11</f>
        <v>1.8729692004019749E-2</v>
      </c>
      <c r="C11" s="4">
        <f>E11/F11</f>
        <v>1.5217391304347825E-2</v>
      </c>
      <c r="D11" s="4">
        <f>1-(1-E11)^(1/F11)</f>
        <v>1.8555381281230798E-2</v>
      </c>
      <c r="E11" s="5">
        <v>0.35</v>
      </c>
      <c r="F11" s="6">
        <v>23</v>
      </c>
      <c r="G11" s="6" t="s">
        <v>15</v>
      </c>
      <c r="H11" t="s">
        <v>32</v>
      </c>
    </row>
    <row r="12" spans="1:13">
      <c r="A12" s="41" t="s">
        <v>1</v>
      </c>
      <c r="B12" s="42">
        <f>-LN(1-E12)/F12</f>
        <v>0.18971199848858819</v>
      </c>
      <c r="C12" s="42">
        <f>E12/F12</f>
        <v>8.5000000000000006E-2</v>
      </c>
      <c r="D12" s="42">
        <f>1-(1-E12)^(1/F12)</f>
        <v>0.17280266627688434</v>
      </c>
      <c r="E12" s="43">
        <f>SUM(E6,E7)</f>
        <v>0.85000000000000009</v>
      </c>
      <c r="F12" s="44">
        <v>10</v>
      </c>
    </row>
    <row r="13" spans="1:13">
      <c r="A13" s="41" t="s">
        <v>5</v>
      </c>
      <c r="B13" s="42">
        <f>-LN(1-E13)/F13</f>
        <v>5.9783700075562038E-2</v>
      </c>
      <c r="C13" s="42">
        <f>E13/F13</f>
        <v>4.4999999999999998E-2</v>
      </c>
      <c r="D13" s="42">
        <f>1-(1-E13)^(1/F13)</f>
        <v>5.8031740786173791E-2</v>
      </c>
      <c r="E13" s="45">
        <v>0.45</v>
      </c>
      <c r="F13" s="44">
        <v>10</v>
      </c>
    </row>
    <row r="14" spans="1:13">
      <c r="B14" s="4" t="s">
        <v>66</v>
      </c>
      <c r="C14" s="5" t="s">
        <v>67</v>
      </c>
      <c r="D14" s="6" t="s">
        <v>68</v>
      </c>
      <c r="F14" s="5"/>
      <c r="G14" s="6"/>
    </row>
    <row r="15" spans="1:13">
      <c r="A15" t="s">
        <v>1</v>
      </c>
      <c r="B15" s="12">
        <v>4.8207621048000485E-2</v>
      </c>
      <c r="C15" s="12">
        <v>3.8249999999999999E-2</v>
      </c>
      <c r="D15" s="12">
        <v>4.7064083016544078E-2</v>
      </c>
      <c r="F15" s="5"/>
      <c r="G15" s="6"/>
      <c r="H15" s="1"/>
    </row>
    <row r="16" spans="1:13">
      <c r="A16" t="s">
        <v>0</v>
      </c>
      <c r="B16" s="12">
        <v>6.3017238139855686E-2</v>
      </c>
      <c r="C16" s="12">
        <v>4.675E-2</v>
      </c>
      <c r="D16" s="12">
        <v>6.1072711810278402E-2</v>
      </c>
      <c r="F16" s="5"/>
      <c r="G16" s="6"/>
      <c r="H16" s="1" t="s">
        <v>103</v>
      </c>
      <c r="M16" t="s">
        <v>121</v>
      </c>
    </row>
    <row r="17" spans="1:13">
      <c r="A17" t="s">
        <v>2</v>
      </c>
      <c r="B17" s="12">
        <v>7.0660404129467367E-3</v>
      </c>
      <c r="C17" s="12">
        <v>6.5217391304347823E-3</v>
      </c>
      <c r="D17" s="12">
        <v>7.0411346456333845E-3</v>
      </c>
      <c r="F17" s="5"/>
      <c r="G17" s="6"/>
      <c r="H17" s="28">
        <f t="shared" ref="H17:H22" si="0">1-EXP(-B6)</f>
        <v>4.7064083016543967E-2</v>
      </c>
      <c r="M17" t="s">
        <v>112</v>
      </c>
    </row>
    <row r="18" spans="1:13">
      <c r="A18" t="s">
        <v>11</v>
      </c>
      <c r="B18" s="12">
        <v>0.5</v>
      </c>
      <c r="C18" s="12">
        <v>0.5</v>
      </c>
      <c r="D18" s="12">
        <v>0.5</v>
      </c>
      <c r="F18" s="5"/>
      <c r="G18" s="6"/>
      <c r="H18" s="29">
        <f t="shared" si="0"/>
        <v>6.1072711810278402E-2</v>
      </c>
      <c r="M18" t="s">
        <v>113</v>
      </c>
    </row>
    <row r="19" spans="1:13">
      <c r="A19" t="s">
        <v>5</v>
      </c>
      <c r="B19" s="13">
        <v>2.7236358772083597E-2</v>
      </c>
      <c r="C19" s="13">
        <v>2.0999999999999998E-2</v>
      </c>
      <c r="D19" s="13">
        <v>2.6868793757004461E-2</v>
      </c>
      <c r="F19" s="5"/>
      <c r="G19" s="6"/>
      <c r="H19" s="29">
        <f t="shared" si="0"/>
        <v>7.0411346456333845E-3</v>
      </c>
      <c r="M19" t="s">
        <v>114</v>
      </c>
    </row>
    <row r="20" spans="1:13">
      <c r="A20" t="s">
        <v>12</v>
      </c>
      <c r="B20" s="12">
        <v>1.4837605</v>
      </c>
      <c r="C20" s="12">
        <v>1.4837605</v>
      </c>
      <c r="D20" s="12">
        <v>1.4837605</v>
      </c>
      <c r="H20" s="29">
        <f t="shared" si="0"/>
        <v>4.7064083016543967E-2</v>
      </c>
      <c r="M20" t="s">
        <v>115</v>
      </c>
    </row>
    <row r="21" spans="1:13">
      <c r="A21" t="s">
        <v>18</v>
      </c>
      <c r="B21" s="12">
        <v>0.42898831999999998</v>
      </c>
      <c r="C21" s="12">
        <v>0.42898831999999998</v>
      </c>
      <c r="D21" s="12">
        <v>0.42898831999999998</v>
      </c>
      <c r="H21" s="29">
        <f t="shared" si="0"/>
        <v>2.6868793757004461E-2</v>
      </c>
      <c r="M21" t="s">
        <v>116</v>
      </c>
    </row>
    <row r="22" spans="1:13">
      <c r="H22" s="29">
        <f t="shared" si="0"/>
        <v>1.8555381281230798E-2</v>
      </c>
      <c r="M22" t="s">
        <v>117</v>
      </c>
    </row>
    <row r="23" spans="1:13">
      <c r="B23" s="11">
        <v>146</v>
      </c>
      <c r="C23" s="5">
        <v>146</v>
      </c>
      <c r="D23" s="11">
        <v>146.20923716937699</v>
      </c>
      <c r="E23" s="6" t="s">
        <v>72</v>
      </c>
      <c r="H23" s="28"/>
      <c r="M23" t="s">
        <v>118</v>
      </c>
    </row>
    <row r="24" spans="1:13">
      <c r="B24" s="11">
        <v>24083</v>
      </c>
      <c r="C24" s="11">
        <v>24112</v>
      </c>
      <c r="D24" s="11">
        <v>24085.031919940298</v>
      </c>
      <c r="E24" s="6" t="s">
        <v>73</v>
      </c>
      <c r="G24" s="14"/>
      <c r="H24" s="28"/>
      <c r="M24" t="s">
        <v>119</v>
      </c>
    </row>
    <row r="25" spans="1:13">
      <c r="M25" t="s">
        <v>120</v>
      </c>
    </row>
    <row r="26" spans="1:13">
      <c r="B26" s="4" t="s">
        <v>69</v>
      </c>
      <c r="C26" s="5" t="s">
        <v>70</v>
      </c>
      <c r="D26" s="6" t="s">
        <v>71</v>
      </c>
    </row>
    <row r="27" spans="1:13">
      <c r="B27" s="13">
        <v>1.8729692004019749E-2</v>
      </c>
      <c r="C27" s="13">
        <v>1.5217391304347825E-2</v>
      </c>
      <c r="D27" s="13">
        <v>1.8555381281230798E-2</v>
      </c>
    </row>
    <row r="29" spans="1:13">
      <c r="B29" s="11">
        <v>146</v>
      </c>
      <c r="C29" s="5">
        <v>146</v>
      </c>
      <c r="D29" s="11">
        <v>145.74189999999999</v>
      </c>
      <c r="E29" s="6" t="s">
        <v>72</v>
      </c>
    </row>
    <row r="30" spans="1:13">
      <c r="B30" s="11">
        <v>24115</v>
      </c>
      <c r="C30" s="11">
        <v>24129</v>
      </c>
      <c r="D30" s="11">
        <v>24115.671300000002</v>
      </c>
      <c r="E30" s="6" t="s">
        <v>73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1"/>
  <sheetViews>
    <sheetView workbookViewId="0">
      <selection activeCell="B14" sqref="B14"/>
    </sheetView>
  </sheetViews>
  <sheetFormatPr defaultRowHeight="15"/>
  <cols>
    <col min="1" max="1" width="24.5703125" customWidth="1"/>
    <col min="2" max="2" width="19.5703125" style="4" customWidth="1"/>
    <col min="3" max="3" width="24.42578125" style="5" customWidth="1"/>
    <col min="4" max="4" width="19.140625" style="6" customWidth="1"/>
    <col min="5" max="5" width="80.42578125" style="24" customWidth="1"/>
    <col min="6" max="6" width="18.5703125" style="6" customWidth="1"/>
    <col min="7" max="7" width="19.5703125" customWidth="1"/>
  </cols>
  <sheetData>
    <row r="1" spans="1:8">
      <c r="A1" s="7" t="s">
        <v>47</v>
      </c>
      <c r="B1" s="8" t="s">
        <v>6</v>
      </c>
      <c r="C1" s="9" t="s">
        <v>48</v>
      </c>
      <c r="D1" s="10" t="s">
        <v>23</v>
      </c>
      <c r="E1" s="20" t="s">
        <v>24</v>
      </c>
      <c r="F1" s="10" t="s">
        <v>94</v>
      </c>
      <c r="G1" s="8" t="s">
        <v>6</v>
      </c>
      <c r="H1" s="20" t="s">
        <v>24</v>
      </c>
    </row>
    <row r="2" spans="1:8">
      <c r="A2" t="s">
        <v>2</v>
      </c>
      <c r="B2" s="4">
        <f>B27</f>
        <v>7.0411346456333845E-3</v>
      </c>
      <c r="C2" s="4" t="s">
        <v>57</v>
      </c>
      <c r="D2" s="6" t="s">
        <v>15</v>
      </c>
      <c r="E2" s="21" t="s">
        <v>29</v>
      </c>
    </row>
    <row r="3" spans="1:8">
      <c r="A3" t="s">
        <v>0</v>
      </c>
      <c r="B3" s="4">
        <f>B26</f>
        <v>6.1072711810278402E-2</v>
      </c>
      <c r="C3" s="4" t="s">
        <v>57</v>
      </c>
      <c r="D3" s="6" t="s">
        <v>15</v>
      </c>
      <c r="E3" s="21" t="s">
        <v>31</v>
      </c>
    </row>
    <row r="4" spans="1:8">
      <c r="A4" t="s">
        <v>1</v>
      </c>
      <c r="B4" s="4">
        <f>B25</f>
        <v>4.7064083016544078E-2</v>
      </c>
      <c r="C4" s="4" t="s">
        <v>57</v>
      </c>
      <c r="D4" s="6" t="s">
        <v>15</v>
      </c>
      <c r="E4" s="21" t="s">
        <v>30</v>
      </c>
    </row>
    <row r="5" spans="1:8">
      <c r="A5" t="s">
        <v>4</v>
      </c>
      <c r="B5" s="4">
        <f>B4</f>
        <v>4.7064083016544078E-2</v>
      </c>
      <c r="C5" s="4" t="s">
        <v>57</v>
      </c>
      <c r="D5" s="6" t="s">
        <v>25</v>
      </c>
      <c r="E5" s="21" t="s">
        <v>34</v>
      </c>
    </row>
    <row r="6" spans="1:8">
      <c r="A6" t="s">
        <v>3</v>
      </c>
      <c r="B6" s="15" t="s">
        <v>45</v>
      </c>
      <c r="C6" s="15" t="s">
        <v>77</v>
      </c>
      <c r="D6" s="6" t="s">
        <v>17</v>
      </c>
      <c r="E6" s="21" t="s">
        <v>50</v>
      </c>
    </row>
    <row r="7" spans="1:8">
      <c r="A7" t="s">
        <v>5</v>
      </c>
      <c r="B7" s="15">
        <f>B29</f>
        <v>2.6868793757004461E-2</v>
      </c>
      <c r="C7" s="15" t="s">
        <v>57</v>
      </c>
      <c r="D7" s="6" t="s">
        <v>16</v>
      </c>
      <c r="E7" s="22" t="s">
        <v>33</v>
      </c>
    </row>
    <row r="9" spans="1:8">
      <c r="A9" t="s">
        <v>51</v>
      </c>
      <c r="B9" s="4" t="s">
        <v>45</v>
      </c>
      <c r="C9" s="4" t="s">
        <v>57</v>
      </c>
      <c r="D9" s="6" t="s">
        <v>8</v>
      </c>
      <c r="E9" s="21" t="s">
        <v>55</v>
      </c>
    </row>
    <row r="10" spans="1:8">
      <c r="A10" t="s">
        <v>7</v>
      </c>
      <c r="B10" s="4" t="s">
        <v>45</v>
      </c>
      <c r="C10" s="4" t="s">
        <v>57</v>
      </c>
      <c r="D10" s="6" t="s">
        <v>8</v>
      </c>
      <c r="E10" s="21" t="s">
        <v>54</v>
      </c>
    </row>
    <row r="11" spans="1:8">
      <c r="A11" t="s">
        <v>52</v>
      </c>
      <c r="B11" s="4" t="s">
        <v>45</v>
      </c>
      <c r="C11" s="4" t="s">
        <v>57</v>
      </c>
      <c r="D11" s="6" t="s">
        <v>8</v>
      </c>
      <c r="E11" s="21" t="s">
        <v>53</v>
      </c>
    </row>
    <row r="12" spans="1:8" ht="30">
      <c r="A12" t="s">
        <v>26</v>
      </c>
      <c r="B12" s="5">
        <v>0.81</v>
      </c>
      <c r="C12" s="5" t="s">
        <v>41</v>
      </c>
      <c r="D12" s="6" t="s">
        <v>37</v>
      </c>
      <c r="E12" s="21" t="s">
        <v>91</v>
      </c>
    </row>
    <row r="13" spans="1:8" ht="30">
      <c r="A13" t="s">
        <v>21</v>
      </c>
      <c r="B13" s="5">
        <v>0.6</v>
      </c>
      <c r="C13" s="5" t="s">
        <v>41</v>
      </c>
      <c r="D13" s="6" t="s">
        <v>38</v>
      </c>
      <c r="E13" s="21" t="s">
        <v>56</v>
      </c>
    </row>
    <row r="14" spans="1:8">
      <c r="A14" t="s">
        <v>27</v>
      </c>
      <c r="B14" s="5">
        <v>1.37</v>
      </c>
      <c r="C14" s="5" t="s">
        <v>42</v>
      </c>
      <c r="D14" s="6" t="s">
        <v>98</v>
      </c>
      <c r="E14" s="23" t="s">
        <v>99</v>
      </c>
    </row>
    <row r="15" spans="1:8">
      <c r="A15" t="s">
        <v>28</v>
      </c>
      <c r="B15" s="5">
        <v>1.4</v>
      </c>
      <c r="C15" s="5" t="s">
        <v>41</v>
      </c>
      <c r="D15" s="6" t="s">
        <v>92</v>
      </c>
      <c r="E15" s="3" t="s">
        <v>100</v>
      </c>
    </row>
    <row r="16" spans="1:8" ht="30">
      <c r="A16" t="s">
        <v>22</v>
      </c>
      <c r="B16" s="5">
        <v>1.71</v>
      </c>
      <c r="C16" s="5" t="s">
        <v>42</v>
      </c>
      <c r="D16" s="6" t="s">
        <v>59</v>
      </c>
      <c r="E16" s="23" t="s">
        <v>90</v>
      </c>
    </row>
    <row r="17" spans="1:8">
      <c r="A17" t="s">
        <v>19</v>
      </c>
      <c r="B17" s="5">
        <v>1.7</v>
      </c>
      <c r="C17" s="5" t="s">
        <v>104</v>
      </c>
      <c r="D17" s="6" t="s">
        <v>35</v>
      </c>
      <c r="E17" s="3" t="s">
        <v>96</v>
      </c>
      <c r="F17" s="6" t="s">
        <v>93</v>
      </c>
      <c r="G17" s="5">
        <v>1.3714499999999998</v>
      </c>
      <c r="H17" s="2" t="s">
        <v>97</v>
      </c>
    </row>
    <row r="18" spans="1:8">
      <c r="A18" t="s">
        <v>20</v>
      </c>
      <c r="B18" s="5">
        <v>1.48</v>
      </c>
      <c r="C18" s="5" t="s">
        <v>104</v>
      </c>
      <c r="D18" s="6" t="s">
        <v>35</v>
      </c>
      <c r="E18" s="3" t="s">
        <v>36</v>
      </c>
      <c r="F18" s="6" t="s">
        <v>93</v>
      </c>
      <c r="G18" s="5">
        <v>1.05</v>
      </c>
      <c r="H18" s="2" t="s">
        <v>95</v>
      </c>
    </row>
    <row r="19" spans="1:8">
      <c r="A19" t="s">
        <v>11</v>
      </c>
      <c r="B19" s="6" t="s">
        <v>49</v>
      </c>
      <c r="C19" s="5" t="s">
        <v>43</v>
      </c>
      <c r="D19" s="6" t="s">
        <v>46</v>
      </c>
      <c r="E19" s="25" t="s">
        <v>40</v>
      </c>
    </row>
    <row r="20" spans="1:8">
      <c r="A20" t="s">
        <v>74</v>
      </c>
      <c r="B20" s="5">
        <v>1.4837605</v>
      </c>
      <c r="C20" s="5" t="s">
        <v>44</v>
      </c>
      <c r="D20" s="6" t="s">
        <v>46</v>
      </c>
      <c r="E20" s="25" t="s">
        <v>39</v>
      </c>
    </row>
    <row r="21" spans="1:8">
      <c r="A21" t="s">
        <v>75</v>
      </c>
      <c r="B21" s="5">
        <v>0.42898831999999998</v>
      </c>
      <c r="C21" s="5" t="s">
        <v>44</v>
      </c>
      <c r="D21" s="6" t="s">
        <v>46</v>
      </c>
      <c r="E21" s="25" t="s">
        <v>39</v>
      </c>
    </row>
    <row r="23" spans="1:8">
      <c r="B23"/>
      <c r="C23" s="6"/>
      <c r="D23" s="5"/>
    </row>
    <row r="24" spans="1:8">
      <c r="A24" s="7" t="s">
        <v>47</v>
      </c>
      <c r="B24" s="10" t="s">
        <v>57</v>
      </c>
      <c r="C24" s="9" t="s">
        <v>13</v>
      </c>
      <c r="D24" s="10" t="s">
        <v>14</v>
      </c>
      <c r="E24" s="26" t="s">
        <v>23</v>
      </c>
      <c r="F24" s="7" t="s">
        <v>24</v>
      </c>
    </row>
    <row r="25" spans="1:8">
      <c r="A25" t="s">
        <v>1</v>
      </c>
      <c r="B25" s="4">
        <f>1-(1-C25)^(1/D25)</f>
        <v>4.7064083016544078E-2</v>
      </c>
      <c r="C25" s="5">
        <f>0.85*0.45</f>
        <v>0.38250000000000001</v>
      </c>
      <c r="D25" s="6">
        <v>10</v>
      </c>
      <c r="E25" s="24" t="s">
        <v>15</v>
      </c>
      <c r="F25" s="1" t="s">
        <v>9</v>
      </c>
    </row>
    <row r="26" spans="1:8">
      <c r="A26" t="s">
        <v>0</v>
      </c>
      <c r="B26" s="4">
        <f>1-(1-C26)^(1/D26)</f>
        <v>6.1072711810278402E-2</v>
      </c>
      <c r="C26" s="5">
        <f>0.85*0.55</f>
        <v>0.46750000000000003</v>
      </c>
      <c r="D26" s="6">
        <v>10</v>
      </c>
      <c r="E26" s="24" t="s">
        <v>15</v>
      </c>
      <c r="F26" s="1" t="s">
        <v>9</v>
      </c>
    </row>
    <row r="27" spans="1:8">
      <c r="A27" t="s">
        <v>2</v>
      </c>
      <c r="B27" s="4">
        <f>1-(1-C27)^(1/D27)</f>
        <v>7.0411346456333845E-3</v>
      </c>
      <c r="C27" s="5">
        <v>0.15</v>
      </c>
      <c r="D27" s="6">
        <v>23</v>
      </c>
      <c r="E27" s="24" t="s">
        <v>15</v>
      </c>
      <c r="F27"/>
    </row>
    <row r="28" spans="1:8">
      <c r="A28" t="s">
        <v>4</v>
      </c>
      <c r="B28" s="4">
        <f>B25</f>
        <v>4.7064083016544078E-2</v>
      </c>
      <c r="E28" s="24" t="s">
        <v>25</v>
      </c>
      <c r="F28" s="1" t="s">
        <v>9</v>
      </c>
    </row>
    <row r="29" spans="1:8">
      <c r="A29" t="s">
        <v>5</v>
      </c>
      <c r="B29" s="4">
        <f>1-(1-C29)^(1/D29)</f>
        <v>2.6868793757004461E-2</v>
      </c>
      <c r="C29" s="5">
        <v>0.42</v>
      </c>
      <c r="D29" s="6">
        <v>20</v>
      </c>
      <c r="E29" s="24" t="s">
        <v>16</v>
      </c>
      <c r="F29" s="1" t="s">
        <v>33</v>
      </c>
    </row>
    <row r="32" spans="1:8">
      <c r="A32" t="s">
        <v>19</v>
      </c>
      <c r="B32" s="19">
        <v>1.7</v>
      </c>
      <c r="C32" s="16">
        <v>1</v>
      </c>
      <c r="D32" s="18">
        <v>20</v>
      </c>
      <c r="E32" s="6">
        <v>1</v>
      </c>
      <c r="F32" t="s">
        <v>82</v>
      </c>
    </row>
    <row r="33" spans="1:8">
      <c r="A33" t="s">
        <v>20</v>
      </c>
      <c r="B33" s="19">
        <v>1.48</v>
      </c>
      <c r="C33" s="16">
        <v>1</v>
      </c>
      <c r="D33" s="18">
        <v>10</v>
      </c>
      <c r="E33" s="6">
        <v>1</v>
      </c>
      <c r="F33" t="s">
        <v>83</v>
      </c>
      <c r="G33" s="6"/>
    </row>
    <row r="34" spans="1:8">
      <c r="A34" t="s">
        <v>26</v>
      </c>
      <c r="B34" s="19">
        <v>0.81</v>
      </c>
      <c r="C34" s="18">
        <v>0</v>
      </c>
      <c r="D34" s="18">
        <v>1</v>
      </c>
      <c r="E34" s="6">
        <v>1</v>
      </c>
      <c r="F34" t="s">
        <v>87</v>
      </c>
    </row>
    <row r="35" spans="1:8">
      <c r="A35" t="s">
        <v>21</v>
      </c>
      <c r="B35" s="19">
        <v>0.6</v>
      </c>
      <c r="C35" s="18">
        <v>0</v>
      </c>
      <c r="D35" s="18">
        <v>1</v>
      </c>
      <c r="E35" s="6">
        <v>1</v>
      </c>
      <c r="F35" t="s">
        <v>84</v>
      </c>
      <c r="G35" s="6"/>
    </row>
    <row r="36" spans="1:8">
      <c r="A36" t="s">
        <v>27</v>
      </c>
      <c r="B36" s="19">
        <v>1.37</v>
      </c>
      <c r="C36" s="18">
        <v>1</v>
      </c>
      <c r="D36" s="18">
        <v>10</v>
      </c>
      <c r="E36" s="6">
        <v>1</v>
      </c>
      <c r="F36" s="3" t="s">
        <v>101</v>
      </c>
      <c r="G36" s="6"/>
      <c r="H36" s="1"/>
    </row>
    <row r="37" spans="1:8">
      <c r="A37" t="s">
        <v>28</v>
      </c>
      <c r="B37" s="27">
        <v>1.4</v>
      </c>
      <c r="C37" s="30">
        <v>1</v>
      </c>
      <c r="D37" s="18">
        <v>10</v>
      </c>
      <c r="E37" s="6">
        <v>1</v>
      </c>
      <c r="F37" s="3" t="s">
        <v>102</v>
      </c>
      <c r="G37" s="6"/>
      <c r="H37" s="1"/>
    </row>
    <row r="38" spans="1:8">
      <c r="B38" s="12"/>
      <c r="C38" s="12"/>
      <c r="D38" s="12"/>
      <c r="F38" s="5"/>
      <c r="G38" s="6"/>
      <c r="H38" s="1"/>
    </row>
    <row r="39" spans="1:8">
      <c r="B39" s="12"/>
      <c r="C39" s="12"/>
      <c r="D39" s="12"/>
      <c r="F39" s="5"/>
      <c r="G39" s="6"/>
      <c r="H39" s="1"/>
    </row>
    <row r="40" spans="1:8">
      <c r="B40" s="13"/>
      <c r="C40" s="13"/>
      <c r="D40" s="13"/>
      <c r="F40" s="5"/>
      <c r="G40" s="6"/>
    </row>
    <row r="41" spans="1:8">
      <c r="B41" s="12"/>
      <c r="C41" s="12"/>
      <c r="D41" s="12"/>
    </row>
    <row r="42" spans="1:8">
      <c r="B42" s="12"/>
      <c r="C42" s="12"/>
      <c r="D42" s="12"/>
    </row>
    <row r="44" spans="1:8">
      <c r="B44" s="11"/>
      <c r="D44" s="11"/>
    </row>
    <row r="45" spans="1:8">
      <c r="B45" s="11"/>
      <c r="C45" s="11"/>
      <c r="D45" s="11"/>
      <c r="G45" s="14"/>
    </row>
    <row r="47" spans="1:8">
      <c r="B47" s="4" t="s">
        <v>69</v>
      </c>
      <c r="C47" s="5" t="s">
        <v>70</v>
      </c>
      <c r="D47" s="6" t="s">
        <v>71</v>
      </c>
    </row>
    <row r="48" spans="1:8">
      <c r="B48" s="13">
        <v>1.8729692004019749E-2</v>
      </c>
      <c r="C48" s="13">
        <v>1.5217391304347825E-2</v>
      </c>
      <c r="D48" s="13">
        <v>1.8555381281230798E-2</v>
      </c>
    </row>
    <row r="50" spans="2:5">
      <c r="B50" s="11">
        <v>146</v>
      </c>
      <c r="C50" s="5">
        <v>146</v>
      </c>
      <c r="D50" s="11">
        <v>145.74189999999999</v>
      </c>
      <c r="E50" s="24" t="s">
        <v>72</v>
      </c>
    </row>
    <row r="51" spans="2:5">
      <c r="B51" s="11">
        <v>24115</v>
      </c>
      <c r="C51" s="11">
        <v>24129</v>
      </c>
      <c r="D51" s="11">
        <v>24115.671300000002</v>
      </c>
      <c r="E51" s="24" t="s">
        <v>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tabSelected="1" workbookViewId="0">
      <selection activeCell="D1" sqref="D1"/>
    </sheetView>
  </sheetViews>
  <sheetFormatPr defaultColWidth="9.140625" defaultRowHeight="15"/>
  <cols>
    <col min="1" max="1" width="18.140625" customWidth="1"/>
    <col min="2" max="2" width="12" style="37" bestFit="1" customWidth="1"/>
    <col min="3" max="3" width="13.140625" style="37" bestFit="1" customWidth="1"/>
    <col min="4" max="4" width="13.140625" style="37" customWidth="1"/>
    <col min="5" max="6" width="9.5703125" style="37" bestFit="1" customWidth="1"/>
    <col min="7" max="8" width="8.42578125" style="6" customWidth="1"/>
    <col min="16" max="16" width="17.42578125" customWidth="1"/>
    <col min="17" max="17" width="9.42578125" bestFit="1" customWidth="1"/>
  </cols>
  <sheetData>
    <row r="1" spans="1:21">
      <c r="A1" t="s">
        <v>79</v>
      </c>
      <c r="B1" s="36" t="s">
        <v>76</v>
      </c>
      <c r="C1" s="36" t="s">
        <v>242</v>
      </c>
      <c r="D1" s="36" t="s">
        <v>243</v>
      </c>
      <c r="E1" s="36" t="s">
        <v>88</v>
      </c>
      <c r="F1" s="36" t="s">
        <v>89</v>
      </c>
      <c r="G1" s="6" t="s">
        <v>78</v>
      </c>
      <c r="H1" s="6" t="s">
        <v>152</v>
      </c>
      <c r="I1" t="s">
        <v>80</v>
      </c>
      <c r="M1" t="s">
        <v>189</v>
      </c>
      <c r="O1" s="14" t="s">
        <v>188</v>
      </c>
    </row>
    <row r="2" spans="1:21">
      <c r="A2" s="62" t="s">
        <v>19</v>
      </c>
      <c r="B2" s="64">
        <v>1.3746394</v>
      </c>
      <c r="C2" s="107">
        <v>1.0000001000000001</v>
      </c>
      <c r="D2" s="64">
        <v>1.3746394</v>
      </c>
      <c r="E2" s="38">
        <v>1</v>
      </c>
      <c r="F2" s="63">
        <v>10</v>
      </c>
      <c r="G2" s="6">
        <v>0</v>
      </c>
      <c r="H2" s="6">
        <v>1</v>
      </c>
      <c r="I2" t="s">
        <v>82</v>
      </c>
      <c r="M2" s="38">
        <v>1.4116063999999999</v>
      </c>
      <c r="O2" s="14" t="s">
        <v>195</v>
      </c>
      <c r="T2" s="106" t="s">
        <v>19</v>
      </c>
      <c r="U2" s="107">
        <v>1.0000001000000001</v>
      </c>
    </row>
    <row r="3" spans="1:21">
      <c r="A3" s="62" t="s">
        <v>156</v>
      </c>
      <c r="B3" s="38">
        <v>0.96371795000000005</v>
      </c>
      <c r="C3" s="107">
        <v>0.99566876000000004</v>
      </c>
      <c r="D3" s="38">
        <v>0.96371795000000005</v>
      </c>
      <c r="E3" s="38">
        <v>0.01</v>
      </c>
      <c r="F3" s="63">
        <v>1</v>
      </c>
      <c r="G3" s="6">
        <v>0</v>
      </c>
      <c r="H3" s="6">
        <v>1</v>
      </c>
      <c r="I3" t="s">
        <v>154</v>
      </c>
      <c r="M3" s="38">
        <v>0.98301269000000002</v>
      </c>
      <c r="O3" s="17"/>
      <c r="T3" s="106" t="s">
        <v>156</v>
      </c>
      <c r="U3" s="107">
        <v>0.99566876000000004</v>
      </c>
    </row>
    <row r="4" spans="1:21">
      <c r="A4" s="62" t="s">
        <v>27</v>
      </c>
      <c r="B4" s="64">
        <v>1.0000009999999999</v>
      </c>
      <c r="C4" s="107">
        <v>1.1219872</v>
      </c>
      <c r="D4" s="64">
        <v>1.0000009999999999</v>
      </c>
      <c r="E4" s="38">
        <v>1</v>
      </c>
      <c r="F4" s="63">
        <v>10</v>
      </c>
      <c r="G4" s="6">
        <v>0</v>
      </c>
      <c r="H4" s="6">
        <v>1</v>
      </c>
      <c r="I4" s="3" t="s">
        <v>101</v>
      </c>
      <c r="M4" s="64">
        <v>1.0000005000000001</v>
      </c>
      <c r="O4" s="14" t="s">
        <v>196</v>
      </c>
      <c r="T4" s="106" t="s">
        <v>27</v>
      </c>
      <c r="U4" s="107">
        <v>1.1219872</v>
      </c>
    </row>
    <row r="5" spans="1:21">
      <c r="A5" s="62" t="s">
        <v>28</v>
      </c>
      <c r="B5" s="38">
        <v>5.1852204000000004</v>
      </c>
      <c r="C5" s="107">
        <v>7.6743727000000002</v>
      </c>
      <c r="D5" s="38">
        <v>5.1852204000000004</v>
      </c>
      <c r="E5" s="38">
        <v>1</v>
      </c>
      <c r="F5" s="63">
        <v>10</v>
      </c>
      <c r="G5" s="6">
        <v>0</v>
      </c>
      <c r="H5" s="6">
        <v>1</v>
      </c>
      <c r="I5" s="3" t="s">
        <v>102</v>
      </c>
      <c r="M5" s="38">
        <v>4.7290597999999999</v>
      </c>
      <c r="O5" s="14" t="s">
        <v>197</v>
      </c>
      <c r="Q5" s="14"/>
      <c r="T5" s="106" t="s">
        <v>28</v>
      </c>
      <c r="U5" s="107">
        <v>7.6743727000000002</v>
      </c>
    </row>
    <row r="6" spans="1:21">
      <c r="A6" s="62" t="s">
        <v>151</v>
      </c>
      <c r="B6" s="64">
        <v>0.70440278000000001</v>
      </c>
      <c r="C6" s="107">
        <v>0.55857988000000003</v>
      </c>
      <c r="D6" s="64">
        <v>0.70440278000000001</v>
      </c>
      <c r="E6" s="38">
        <v>0.01</v>
      </c>
      <c r="F6" s="63">
        <v>1</v>
      </c>
      <c r="G6" s="6">
        <v>0</v>
      </c>
      <c r="H6" s="6">
        <v>1</v>
      </c>
      <c r="I6" s="3" t="s">
        <v>148</v>
      </c>
      <c r="M6" s="64">
        <v>0.72757594000000003</v>
      </c>
      <c r="O6" s="14" t="s">
        <v>198</v>
      </c>
      <c r="T6" s="106" t="s">
        <v>151</v>
      </c>
      <c r="U6" s="107">
        <v>0.55857988000000003</v>
      </c>
    </row>
    <row r="7" spans="1:21">
      <c r="A7" s="62" t="s">
        <v>22</v>
      </c>
      <c r="B7" s="38">
        <v>5.6816801999999997</v>
      </c>
      <c r="C7" s="107">
        <v>7.9837704</v>
      </c>
      <c r="D7" s="38">
        <v>5.6816801999999997</v>
      </c>
      <c r="E7" s="38">
        <v>1</v>
      </c>
      <c r="F7" s="63">
        <v>10</v>
      </c>
      <c r="G7" s="6">
        <v>0</v>
      </c>
      <c r="H7" s="6">
        <v>1</v>
      </c>
      <c r="I7" s="3" t="s">
        <v>85</v>
      </c>
      <c r="M7" s="38">
        <v>5.5424975999999999</v>
      </c>
      <c r="O7" s="14" t="s">
        <v>199</v>
      </c>
      <c r="P7" s="33"/>
      <c r="T7" s="106" t="s">
        <v>22</v>
      </c>
      <c r="U7" s="107">
        <v>7.9837704</v>
      </c>
    </row>
    <row r="8" spans="1:21">
      <c r="A8" s="62" t="s">
        <v>20</v>
      </c>
      <c r="B8" s="38">
        <v>1.0000005000000001</v>
      </c>
      <c r="C8" s="38">
        <v>1.0000005000000001</v>
      </c>
      <c r="D8" s="38">
        <v>1.0000005000000001</v>
      </c>
      <c r="E8" s="38">
        <f>0.5*B8</f>
        <v>0.50000025000000003</v>
      </c>
      <c r="F8" s="63">
        <v>2</v>
      </c>
      <c r="G8" s="6">
        <v>0</v>
      </c>
      <c r="H8" s="6">
        <v>1</v>
      </c>
      <c r="I8" t="s">
        <v>83</v>
      </c>
      <c r="O8" s="14" t="s">
        <v>200</v>
      </c>
      <c r="T8" s="62" t="s">
        <v>20</v>
      </c>
      <c r="U8" s="38">
        <v>1.0000005000000001</v>
      </c>
    </row>
    <row r="9" spans="1:21">
      <c r="A9" s="62" t="s">
        <v>155</v>
      </c>
      <c r="B9" s="38">
        <v>1.0000005000000001</v>
      </c>
      <c r="C9" s="38">
        <v>1.0000005000000001</v>
      </c>
      <c r="D9" s="38">
        <v>1.0000005000000001</v>
      </c>
      <c r="E9" s="38">
        <f>0.5*B9</f>
        <v>0.50000025000000003</v>
      </c>
      <c r="F9" s="63">
        <v>2</v>
      </c>
      <c r="G9" s="6">
        <v>0</v>
      </c>
      <c r="H9" s="6">
        <v>1</v>
      </c>
      <c r="I9" t="s">
        <v>84</v>
      </c>
      <c r="O9" s="14" t="s">
        <v>201</v>
      </c>
      <c r="T9" s="62" t="s">
        <v>155</v>
      </c>
      <c r="U9" s="38">
        <v>1.0000005000000001</v>
      </c>
    </row>
    <row r="10" spans="1:21">
      <c r="A10" s="62" t="s">
        <v>150</v>
      </c>
      <c r="B10" s="38">
        <v>1</v>
      </c>
      <c r="C10" s="38">
        <v>1</v>
      </c>
      <c r="D10" s="38">
        <v>1</v>
      </c>
      <c r="E10" s="38">
        <v>0.5</v>
      </c>
      <c r="F10" s="63">
        <v>2</v>
      </c>
      <c r="G10" s="6">
        <v>0</v>
      </c>
      <c r="H10" s="6">
        <v>1</v>
      </c>
      <c r="I10" s="3" t="s">
        <v>149</v>
      </c>
      <c r="O10" s="73" t="s">
        <v>202</v>
      </c>
      <c r="T10" s="62" t="s">
        <v>150</v>
      </c>
      <c r="U10" s="38">
        <v>1</v>
      </c>
    </row>
    <row r="11" spans="1:21">
      <c r="A11" t="s">
        <v>153</v>
      </c>
      <c r="B11">
        <v>0.17299999999999999</v>
      </c>
      <c r="C11">
        <v>0.17299999999999999</v>
      </c>
      <c r="D11">
        <v>0.17299999999999999</v>
      </c>
      <c r="E11">
        <f t="shared" ref="E11:E12" si="0">0.5*B11</f>
        <v>8.6499999999999994E-2</v>
      </c>
      <c r="F11" s="35">
        <f t="shared" ref="F11:F12" si="1">2*B11</f>
        <v>0.34599999999999997</v>
      </c>
      <c r="G11" s="6">
        <v>0</v>
      </c>
      <c r="H11" s="6">
        <v>1</v>
      </c>
      <c r="I11" s="3" t="s">
        <v>86</v>
      </c>
      <c r="T11" t="s">
        <v>153</v>
      </c>
      <c r="U11">
        <v>0.17299999999999999</v>
      </c>
    </row>
    <row r="12" spans="1:21">
      <c r="A12" t="s">
        <v>5</v>
      </c>
      <c r="B12">
        <v>5.8000000000000003E-2</v>
      </c>
      <c r="C12">
        <v>5.8000000000000003E-2</v>
      </c>
      <c r="D12">
        <v>5.8000000000000003E-2</v>
      </c>
      <c r="E12">
        <f t="shared" si="0"/>
        <v>2.9000000000000001E-2</v>
      </c>
      <c r="F12" s="35">
        <f t="shared" si="1"/>
        <v>0.11600000000000001</v>
      </c>
      <c r="G12" s="6">
        <v>0</v>
      </c>
      <c r="H12" s="6">
        <v>1</v>
      </c>
      <c r="I12" t="s">
        <v>81</v>
      </c>
      <c r="T12" t="s">
        <v>5</v>
      </c>
      <c r="U12">
        <v>5.8000000000000003E-2</v>
      </c>
    </row>
    <row r="13" spans="1:21">
      <c r="A13" t="s">
        <v>122</v>
      </c>
      <c r="B13" s="27">
        <v>1.7101999999999999</v>
      </c>
      <c r="C13" s="27">
        <v>1.7101999999999999</v>
      </c>
      <c r="D13" s="27">
        <v>1.7101999999999999</v>
      </c>
      <c r="E13" s="16">
        <v>-10</v>
      </c>
      <c r="F13" s="16">
        <v>10</v>
      </c>
      <c r="G13" s="6">
        <v>0</v>
      </c>
      <c r="H13" s="6">
        <v>0</v>
      </c>
      <c r="I13" t="s">
        <v>131</v>
      </c>
      <c r="T13" t="s">
        <v>122</v>
      </c>
      <c r="U13" s="27">
        <v>1.7101999999999999</v>
      </c>
    </row>
    <row r="14" spans="1:21">
      <c r="A14" t="s">
        <v>123</v>
      </c>
      <c r="B14" s="27">
        <v>-5.9085999999999999</v>
      </c>
      <c r="C14" s="27">
        <v>-5.9085999999999999</v>
      </c>
      <c r="D14" s="27">
        <v>-5.9085999999999999</v>
      </c>
      <c r="E14" s="16">
        <v>-10</v>
      </c>
      <c r="F14" s="16">
        <v>10</v>
      </c>
      <c r="G14" s="6">
        <v>0</v>
      </c>
      <c r="H14" s="6">
        <v>0</v>
      </c>
      <c r="I14" t="s">
        <v>131</v>
      </c>
      <c r="O14" s="52"/>
      <c r="T14" t="s">
        <v>123</v>
      </c>
      <c r="U14" s="27">
        <v>-5.9085999999999999</v>
      </c>
    </row>
    <row r="15" spans="1:21">
      <c r="A15" t="s">
        <v>124</v>
      </c>
      <c r="B15" s="27">
        <v>0.20144999999999999</v>
      </c>
      <c r="C15" s="27">
        <v>0.20144999999999999</v>
      </c>
      <c r="D15" s="27">
        <v>0.20144999999999999</v>
      </c>
      <c r="E15" s="16">
        <v>-10</v>
      </c>
      <c r="F15" s="16">
        <v>10</v>
      </c>
      <c r="G15" s="6">
        <v>0</v>
      </c>
      <c r="H15" s="6">
        <v>0</v>
      </c>
      <c r="I15" t="s">
        <v>131</v>
      </c>
      <c r="O15" s="52"/>
      <c r="T15" t="s">
        <v>124</v>
      </c>
      <c r="U15" s="27">
        <v>0.20144999999999999</v>
      </c>
    </row>
    <row r="16" spans="1:21">
      <c r="A16" t="s">
        <v>125</v>
      </c>
      <c r="B16" s="27">
        <v>1.1254E-7</v>
      </c>
      <c r="C16" s="27">
        <v>1.1254E-7</v>
      </c>
      <c r="D16" s="27">
        <v>1.1254E-7</v>
      </c>
      <c r="E16" s="16">
        <v>-10</v>
      </c>
      <c r="F16" s="16">
        <v>10</v>
      </c>
      <c r="G16" s="6">
        <v>0</v>
      </c>
      <c r="H16" s="6">
        <v>0</v>
      </c>
      <c r="I16" t="s">
        <v>130</v>
      </c>
      <c r="O16" s="52"/>
      <c r="T16" t="s">
        <v>125</v>
      </c>
      <c r="U16" s="27">
        <v>1.1254E-7</v>
      </c>
    </row>
    <row r="17" spans="1:21">
      <c r="A17" t="s">
        <v>126</v>
      </c>
      <c r="B17" s="27">
        <v>0.15217</v>
      </c>
      <c r="C17" s="27">
        <v>0.15217</v>
      </c>
      <c r="D17" s="27">
        <v>0.15217</v>
      </c>
      <c r="E17" s="16">
        <v>-10</v>
      </c>
      <c r="F17" s="16">
        <v>10</v>
      </c>
      <c r="G17" s="6">
        <v>0</v>
      </c>
      <c r="H17" s="6">
        <v>0</v>
      </c>
      <c r="I17" t="s">
        <v>130</v>
      </c>
      <c r="O17" s="53"/>
      <c r="Q17" s="53"/>
      <c r="R17" s="53"/>
      <c r="S17" s="53"/>
      <c r="T17" t="s">
        <v>126</v>
      </c>
      <c r="U17" s="27">
        <v>0.15217</v>
      </c>
    </row>
    <row r="18" spans="1:21">
      <c r="A18" t="s">
        <v>127</v>
      </c>
      <c r="B18" s="27">
        <v>0.10138999999999999</v>
      </c>
      <c r="C18" s="27">
        <v>0.10138999999999999</v>
      </c>
      <c r="D18" s="27">
        <v>0.10138999999999999</v>
      </c>
      <c r="E18" s="16">
        <v>-10</v>
      </c>
      <c r="F18" s="16">
        <v>10</v>
      </c>
      <c r="G18" s="6">
        <v>0</v>
      </c>
      <c r="H18" s="6">
        <v>0</v>
      </c>
      <c r="I18" t="s">
        <v>130</v>
      </c>
      <c r="O18" s="52"/>
      <c r="T18" t="s">
        <v>127</v>
      </c>
      <c r="U18" s="27">
        <v>0.10138999999999999</v>
      </c>
    </row>
    <row r="19" spans="1:21">
      <c r="A19" t="s">
        <v>128</v>
      </c>
      <c r="B19" s="27">
        <v>0.11992999999999999</v>
      </c>
      <c r="C19" s="27">
        <v>0.11992999999999999</v>
      </c>
      <c r="D19" s="27">
        <v>0.11992999999999999</v>
      </c>
      <c r="E19" s="16">
        <v>-10</v>
      </c>
      <c r="F19" s="16">
        <v>10</v>
      </c>
      <c r="G19" s="6">
        <v>0</v>
      </c>
      <c r="H19" s="6">
        <v>0</v>
      </c>
      <c r="I19" t="s">
        <v>130</v>
      </c>
      <c r="O19" s="52"/>
      <c r="T19" t="s">
        <v>128</v>
      </c>
      <c r="U19" s="27">
        <v>0.11992999999999999</v>
      </c>
    </row>
    <row r="20" spans="1:21">
      <c r="A20" t="s">
        <v>129</v>
      </c>
      <c r="B20" s="27">
        <v>0.92325999999999997</v>
      </c>
      <c r="C20" s="27">
        <v>0.92325999999999997</v>
      </c>
      <c r="D20" s="27">
        <v>0.92325999999999997</v>
      </c>
      <c r="E20" s="16">
        <v>-10</v>
      </c>
      <c r="F20" s="16">
        <v>10</v>
      </c>
      <c r="G20" s="6">
        <v>0</v>
      </c>
      <c r="H20" s="6">
        <v>0</v>
      </c>
      <c r="I20" t="s">
        <v>130</v>
      </c>
      <c r="O20" s="52"/>
      <c r="T20" t="s">
        <v>129</v>
      </c>
      <c r="U20" s="27">
        <v>0.92325999999999997</v>
      </c>
    </row>
    <row r="21" spans="1:21">
      <c r="A21" t="s">
        <v>166</v>
      </c>
      <c r="B21" s="14">
        <v>2.3823137000000001</v>
      </c>
      <c r="C21" s="107">
        <v>3.674337</v>
      </c>
      <c r="D21" s="14">
        <v>1</v>
      </c>
      <c r="E21" s="16">
        <v>1</v>
      </c>
      <c r="F21" s="16">
        <v>10</v>
      </c>
      <c r="G21" s="6">
        <v>0</v>
      </c>
      <c r="H21" s="6">
        <v>0</v>
      </c>
      <c r="I21" t="s">
        <v>168</v>
      </c>
      <c r="O21" s="52"/>
      <c r="T21" s="107" t="s">
        <v>166</v>
      </c>
      <c r="U21" s="107">
        <v>3.674337</v>
      </c>
    </row>
    <row r="22" spans="1:21">
      <c r="A22" t="s">
        <v>105</v>
      </c>
      <c r="B22" s="78">
        <v>1</v>
      </c>
      <c r="C22" s="108">
        <v>1</v>
      </c>
      <c r="D22" s="108"/>
      <c r="E22" s="39">
        <v>0</v>
      </c>
      <c r="F22" s="40">
        <v>5</v>
      </c>
      <c r="G22" s="6">
        <v>0</v>
      </c>
      <c r="H22" s="6">
        <v>0</v>
      </c>
      <c r="I22" s="2" t="s">
        <v>109</v>
      </c>
      <c r="O22" s="52"/>
      <c r="R22" s="33"/>
      <c r="T22" s="47" t="s">
        <v>241</v>
      </c>
      <c r="U22" s="34">
        <v>2016</v>
      </c>
    </row>
    <row r="23" spans="1:21">
      <c r="A23" s="47" t="s">
        <v>134</v>
      </c>
      <c r="B23" s="38">
        <v>0.55188013999999996</v>
      </c>
      <c r="C23" s="109">
        <v>0.64420770000000005</v>
      </c>
      <c r="D23" s="109"/>
      <c r="E23">
        <v>0.15233041999999999</v>
      </c>
      <c r="F23">
        <v>1.6440078</v>
      </c>
      <c r="G23" s="6">
        <v>0</v>
      </c>
      <c r="H23" s="6">
        <v>0</v>
      </c>
      <c r="I23" s="2" t="s">
        <v>109</v>
      </c>
      <c r="O23" s="52"/>
      <c r="T23" t="s">
        <v>105</v>
      </c>
      <c r="U23" s="108">
        <v>1</v>
      </c>
    </row>
    <row r="24" spans="1:21">
      <c r="A24" s="47" t="s">
        <v>133</v>
      </c>
      <c r="B24" s="38">
        <v>0.97063630000000001</v>
      </c>
      <c r="C24" s="109">
        <v>0.93179909999999999</v>
      </c>
      <c r="D24" s="109"/>
      <c r="E24">
        <v>0.47096955000000001</v>
      </c>
      <c r="F24">
        <v>1.7908059000000001</v>
      </c>
      <c r="G24" s="6">
        <v>0</v>
      </c>
      <c r="H24" s="6">
        <v>0</v>
      </c>
      <c r="I24" s="2" t="s">
        <v>109</v>
      </c>
      <c r="O24" s="52"/>
      <c r="T24" s="31" t="s">
        <v>134</v>
      </c>
      <c r="U24" s="109">
        <v>0.64420770000000005</v>
      </c>
    </row>
    <row r="25" spans="1:21">
      <c r="A25" s="47" t="s">
        <v>135</v>
      </c>
      <c r="B25" s="38">
        <v>0.38736263999999998</v>
      </c>
      <c r="C25" s="109">
        <v>0.35916239999999999</v>
      </c>
      <c r="D25" s="109"/>
      <c r="E25">
        <v>2.1489164E-3</v>
      </c>
      <c r="F25">
        <v>4.7126790999999999</v>
      </c>
      <c r="G25" s="6">
        <v>0</v>
      </c>
      <c r="H25" s="6">
        <v>0</v>
      </c>
      <c r="I25" s="2" t="s">
        <v>107</v>
      </c>
      <c r="T25" s="31" t="s">
        <v>133</v>
      </c>
      <c r="U25" s="109">
        <v>0.93179909999999999</v>
      </c>
    </row>
    <row r="26" spans="1:21">
      <c r="A26" s="47" t="s">
        <v>136</v>
      </c>
      <c r="B26" s="38">
        <v>1.9559249999999999</v>
      </c>
      <c r="C26" s="109">
        <v>1.9807300000000001</v>
      </c>
      <c r="D26" s="109"/>
      <c r="E26">
        <v>1.7409599</v>
      </c>
      <c r="F26">
        <v>2.1796807</v>
      </c>
      <c r="G26" s="6">
        <v>0</v>
      </c>
      <c r="H26" s="6">
        <v>0</v>
      </c>
      <c r="I26" s="2" t="s">
        <v>107</v>
      </c>
      <c r="T26" s="31" t="s">
        <v>135</v>
      </c>
      <c r="U26" s="109">
        <v>0.35916239999999999</v>
      </c>
    </row>
    <row r="27" spans="1:21">
      <c r="A27" s="47" t="s">
        <v>132</v>
      </c>
      <c r="B27" s="38">
        <v>5.6267580999999995E-7</v>
      </c>
      <c r="C27" s="109">
        <v>5.6267580000000002E-7</v>
      </c>
      <c r="D27" s="109"/>
      <c r="E27" s="33">
        <v>1.1426708999999999E-12</v>
      </c>
      <c r="F27">
        <v>0.26252596</v>
      </c>
      <c r="G27" s="6">
        <v>0</v>
      </c>
      <c r="H27" s="6">
        <v>0</v>
      </c>
      <c r="I27" s="2" t="s">
        <v>107</v>
      </c>
      <c r="T27" s="31" t="s">
        <v>136</v>
      </c>
      <c r="U27" s="109">
        <v>1.9807300000000001</v>
      </c>
    </row>
    <row r="28" spans="1:21">
      <c r="A28" t="s">
        <v>110</v>
      </c>
      <c r="B28" s="78">
        <v>1</v>
      </c>
      <c r="C28" s="108">
        <v>1</v>
      </c>
      <c r="D28" s="108"/>
      <c r="E28" s="39">
        <v>0</v>
      </c>
      <c r="F28" s="40">
        <v>5</v>
      </c>
      <c r="G28" s="6">
        <v>0</v>
      </c>
      <c r="H28" s="6">
        <v>0</v>
      </c>
      <c r="I28" s="2" t="s">
        <v>106</v>
      </c>
      <c r="T28" s="31" t="s">
        <v>132</v>
      </c>
      <c r="U28" s="109">
        <v>5.6267580000000002E-7</v>
      </c>
    </row>
    <row r="29" spans="1:21">
      <c r="A29" t="s">
        <v>111</v>
      </c>
      <c r="B29" s="78">
        <v>1</v>
      </c>
      <c r="C29" s="108">
        <v>1</v>
      </c>
      <c r="D29" s="108"/>
      <c r="E29" s="39">
        <v>0</v>
      </c>
      <c r="F29" s="40">
        <v>5</v>
      </c>
      <c r="G29" s="6">
        <v>0</v>
      </c>
      <c r="H29" s="6">
        <v>0</v>
      </c>
      <c r="I29" s="2" t="s">
        <v>108</v>
      </c>
      <c r="T29" t="s">
        <v>110</v>
      </c>
      <c r="U29" s="108">
        <v>1</v>
      </c>
    </row>
    <row r="30" spans="1:21">
      <c r="A30" s="47" t="s">
        <v>143</v>
      </c>
      <c r="B30" s="56">
        <v>0.75</v>
      </c>
      <c r="C30" s="56"/>
      <c r="D30" s="56"/>
      <c r="E30" s="34">
        <v>0</v>
      </c>
      <c r="F30" s="34">
        <v>1</v>
      </c>
      <c r="G30" s="6">
        <v>0</v>
      </c>
      <c r="H30" s="6">
        <v>1</v>
      </c>
      <c r="T30" t="s">
        <v>111</v>
      </c>
      <c r="U30" s="108">
        <v>1</v>
      </c>
    </row>
    <row r="31" spans="1:21">
      <c r="A31" s="47" t="s">
        <v>144</v>
      </c>
      <c r="B31" s="56">
        <v>0.75</v>
      </c>
      <c r="C31" s="56"/>
      <c r="D31" s="56"/>
      <c r="E31" s="34">
        <v>0</v>
      </c>
      <c r="F31" s="34">
        <v>1</v>
      </c>
      <c r="G31" s="6">
        <v>0</v>
      </c>
      <c r="H31" s="6">
        <v>1</v>
      </c>
    </row>
    <row r="32" spans="1:21">
      <c r="A32" s="47" t="s">
        <v>145</v>
      </c>
      <c r="B32" s="56">
        <v>0.75</v>
      </c>
      <c r="C32" s="56"/>
      <c r="D32" s="56"/>
      <c r="E32" s="34">
        <v>0</v>
      </c>
      <c r="F32" s="34">
        <v>1</v>
      </c>
      <c r="G32" s="6">
        <v>0</v>
      </c>
      <c r="H32" s="6">
        <v>1</v>
      </c>
    </row>
    <row r="33" spans="1:8">
      <c r="A33" s="47" t="s">
        <v>146</v>
      </c>
      <c r="B33" s="56">
        <v>0.75</v>
      </c>
      <c r="C33" s="56"/>
      <c r="D33" s="56"/>
      <c r="E33" s="34">
        <v>0</v>
      </c>
      <c r="F33" s="34">
        <v>1</v>
      </c>
      <c r="G33" s="6">
        <v>0</v>
      </c>
      <c r="H33" s="6">
        <v>1</v>
      </c>
    </row>
    <row r="34" spans="1:8">
      <c r="A34" s="47" t="s">
        <v>147</v>
      </c>
      <c r="B34" s="56">
        <v>0.75</v>
      </c>
      <c r="C34" s="56"/>
      <c r="D34" s="56"/>
      <c r="E34" s="34">
        <v>0</v>
      </c>
      <c r="F34" s="34">
        <v>1</v>
      </c>
      <c r="G34" s="6">
        <v>0</v>
      </c>
      <c r="H34" s="6">
        <v>1</v>
      </c>
    </row>
    <row r="35" spans="1:8">
      <c r="B35" s="27"/>
      <c r="C35" s="27"/>
      <c r="D35" s="27"/>
    </row>
    <row r="36" spans="1:8">
      <c r="B36" s="27"/>
      <c r="C36" s="27"/>
      <c r="D36" s="27"/>
    </row>
    <row r="37" spans="1:8">
      <c r="B37" s="27"/>
      <c r="C37" s="27"/>
      <c r="D37" s="27"/>
    </row>
    <row r="38" spans="1:8">
      <c r="B38" s="27"/>
      <c r="C38" s="27"/>
      <c r="D38" s="27"/>
    </row>
    <row r="39" spans="1:8">
      <c r="B39" s="27"/>
      <c r="C39" s="27"/>
      <c r="D39" s="27"/>
    </row>
    <row r="40" spans="1:8">
      <c r="B40" s="27"/>
      <c r="C40" s="27"/>
      <c r="D40" s="27"/>
    </row>
    <row r="41" spans="1:8">
      <c r="B41" s="27"/>
      <c r="C41" s="27"/>
      <c r="D41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B13" sqref="B13"/>
    </sheetView>
  </sheetViews>
  <sheetFormatPr defaultColWidth="9.140625" defaultRowHeight="15"/>
  <cols>
    <col min="1" max="1" width="18.140625" customWidth="1"/>
    <col min="2" max="2" width="10.5703125" style="27" bestFit="1" customWidth="1"/>
    <col min="3" max="3" width="10.5703125" style="16" bestFit="1" customWidth="1"/>
    <col min="4" max="4" width="11.5703125" style="16" bestFit="1" customWidth="1"/>
    <col min="5" max="5" width="8.42578125" style="6" customWidth="1"/>
  </cols>
  <sheetData>
    <row r="1" spans="1:10">
      <c r="A1" t="s">
        <v>79</v>
      </c>
      <c r="B1" s="65" t="s">
        <v>76</v>
      </c>
      <c r="C1" s="65" t="s">
        <v>88</v>
      </c>
      <c r="D1" s="65" t="s">
        <v>89</v>
      </c>
      <c r="E1" s="6" t="s">
        <v>78</v>
      </c>
      <c r="F1" t="s">
        <v>80</v>
      </c>
      <c r="G1" t="s">
        <v>162</v>
      </c>
      <c r="H1" s="66" t="s">
        <v>163</v>
      </c>
      <c r="I1" t="s">
        <v>164</v>
      </c>
      <c r="J1" t="s">
        <v>165</v>
      </c>
    </row>
    <row r="2" spans="1:10">
      <c r="A2" t="s">
        <v>1</v>
      </c>
      <c r="B2" s="27">
        <f>0.173</f>
        <v>0.17299999999999999</v>
      </c>
      <c r="C2" s="67">
        <v>0.17299999999999999</v>
      </c>
      <c r="D2" s="67">
        <v>0.3</v>
      </c>
      <c r="E2" s="6">
        <v>0</v>
      </c>
      <c r="F2" s="3" t="s">
        <v>137</v>
      </c>
      <c r="G2" s="27">
        <f>0.173</f>
        <v>0.17299999999999999</v>
      </c>
      <c r="H2" s="27">
        <f>0.173</f>
        <v>0.17299999999999999</v>
      </c>
      <c r="I2" s="27">
        <f>0.173</f>
        <v>0.17299999999999999</v>
      </c>
      <c r="J2" s="27">
        <f>0.173</f>
        <v>0.17299999999999999</v>
      </c>
    </row>
    <row r="3" spans="1:10">
      <c r="A3" t="s">
        <v>5</v>
      </c>
      <c r="B3" s="68">
        <v>5.8000000000000003E-2</v>
      </c>
      <c r="C3" s="67">
        <v>0.01</v>
      </c>
      <c r="D3" s="67">
        <v>0.1</v>
      </c>
      <c r="E3" s="6">
        <v>0</v>
      </c>
      <c r="F3" t="s">
        <v>81</v>
      </c>
      <c r="G3" s="68">
        <v>5.8000000000000003E-2</v>
      </c>
      <c r="H3" s="68">
        <v>5.8000000000000003E-2</v>
      </c>
      <c r="I3" s="68">
        <v>5.8000000000000003E-2</v>
      </c>
      <c r="J3" s="68">
        <v>5.8000000000000003E-2</v>
      </c>
    </row>
    <row r="4" spans="1:10">
      <c r="A4" t="s">
        <v>22</v>
      </c>
      <c r="B4" s="46">
        <v>1.71</v>
      </c>
      <c r="C4" s="68">
        <v>1.54</v>
      </c>
      <c r="D4" s="68">
        <v>5</v>
      </c>
      <c r="E4" s="6">
        <v>0</v>
      </c>
      <c r="F4" s="3" t="s">
        <v>85</v>
      </c>
      <c r="G4" s="46">
        <v>1.71</v>
      </c>
      <c r="H4" s="46">
        <v>1.71</v>
      </c>
      <c r="I4" s="46">
        <v>1.71</v>
      </c>
      <c r="J4" s="46">
        <v>1.71</v>
      </c>
    </row>
    <row r="5" spans="1:10">
      <c r="A5" t="s">
        <v>122</v>
      </c>
      <c r="B5" s="27">
        <v>2.9759000000000002</v>
      </c>
      <c r="C5" s="27">
        <v>-10</v>
      </c>
      <c r="D5" s="16">
        <v>10</v>
      </c>
      <c r="E5" s="6">
        <v>0</v>
      </c>
      <c r="F5" t="s">
        <v>131</v>
      </c>
      <c r="G5" s="27">
        <v>2.9759000000000002</v>
      </c>
      <c r="H5" s="16">
        <v>4.5444100000000001</v>
      </c>
      <c r="I5" s="27">
        <v>0</v>
      </c>
      <c r="J5" s="14">
        <v>2.9769255882980001</v>
      </c>
    </row>
    <row r="6" spans="1:10">
      <c r="A6" t="s">
        <v>123</v>
      </c>
      <c r="B6" s="27">
        <v>8.9957999999999991</v>
      </c>
      <c r="C6" s="27">
        <v>-10</v>
      </c>
      <c r="D6" s="16">
        <v>10</v>
      </c>
      <c r="E6" s="6">
        <v>0</v>
      </c>
      <c r="F6" t="s">
        <v>131</v>
      </c>
      <c r="G6" s="27">
        <v>8.9957999999999991</v>
      </c>
      <c r="H6" s="6">
        <v>8.0947030000000009</v>
      </c>
      <c r="I6" s="27">
        <v>0</v>
      </c>
      <c r="J6">
        <v>9.4014939259852994</v>
      </c>
    </row>
    <row r="7" spans="1:10">
      <c r="A7" t="s">
        <v>124</v>
      </c>
      <c r="B7" s="27">
        <v>0.29666999999999999</v>
      </c>
      <c r="C7" s="27">
        <v>-10</v>
      </c>
      <c r="D7" s="16">
        <v>10</v>
      </c>
      <c r="E7" s="6">
        <v>0</v>
      </c>
      <c r="F7" t="s">
        <v>131</v>
      </c>
      <c r="G7" s="27">
        <v>0.29666999999999999</v>
      </c>
      <c r="H7">
        <v>0.2822771</v>
      </c>
      <c r="I7" s="27">
        <v>0</v>
      </c>
      <c r="J7">
        <v>0.2863688962948</v>
      </c>
    </row>
    <row r="8" spans="1:10">
      <c r="A8" t="s">
        <v>125</v>
      </c>
      <c r="B8" s="27">
        <v>1.3269000000000001E-7</v>
      </c>
      <c r="C8" s="27">
        <v>0</v>
      </c>
      <c r="D8" s="16">
        <v>1</v>
      </c>
      <c r="E8" s="6">
        <v>0</v>
      </c>
      <c r="F8" t="s">
        <v>138</v>
      </c>
      <c r="G8" s="27">
        <v>1.3269000000000001E-7</v>
      </c>
      <c r="H8">
        <v>5.6281290000000003E-7</v>
      </c>
      <c r="I8" s="27">
        <v>0.5</v>
      </c>
      <c r="J8">
        <v>9.0836269999999996E-7</v>
      </c>
    </row>
    <row r="9" spans="1:10">
      <c r="A9" t="s">
        <v>126</v>
      </c>
      <c r="B9" s="27">
        <v>0.10452</v>
      </c>
      <c r="C9" s="27">
        <v>0</v>
      </c>
      <c r="D9" s="16">
        <v>1</v>
      </c>
      <c r="E9" s="6">
        <v>0</v>
      </c>
      <c r="F9" t="s">
        <v>139</v>
      </c>
      <c r="G9" s="27">
        <v>0.10452</v>
      </c>
      <c r="H9">
        <v>0.14242969999999999</v>
      </c>
      <c r="I9" s="27">
        <v>0.5</v>
      </c>
      <c r="J9">
        <v>0.1075865516528</v>
      </c>
    </row>
    <row r="10" spans="1:10">
      <c r="A10" t="s">
        <v>127</v>
      </c>
      <c r="B10" s="27">
        <v>8.8463E-2</v>
      </c>
      <c r="C10" s="27">
        <v>0</v>
      </c>
      <c r="D10" s="16">
        <v>1</v>
      </c>
      <c r="E10" s="6">
        <v>0</v>
      </c>
      <c r="F10" t="s">
        <v>140</v>
      </c>
      <c r="G10" s="27">
        <v>8.8463E-2</v>
      </c>
      <c r="H10">
        <v>5.2615229999999999E-2</v>
      </c>
      <c r="I10" s="27">
        <v>0.5</v>
      </c>
      <c r="J10">
        <v>9.4487152402899996E-2</v>
      </c>
    </row>
    <row r="11" spans="1:10">
      <c r="A11" t="s">
        <v>128</v>
      </c>
      <c r="B11" s="27">
        <v>0.12689</v>
      </c>
      <c r="C11" s="27">
        <v>0</v>
      </c>
      <c r="D11" s="16">
        <v>1</v>
      </c>
      <c r="E11" s="6">
        <v>0</v>
      </c>
      <c r="F11" t="s">
        <v>141</v>
      </c>
      <c r="G11" s="27">
        <v>0.12689</v>
      </c>
      <c r="H11">
        <v>0.10155110000000001</v>
      </c>
      <c r="I11" s="27">
        <v>0.5</v>
      </c>
      <c r="J11">
        <v>0.1335860962723</v>
      </c>
    </row>
    <row r="12" spans="1:10">
      <c r="A12" t="s">
        <v>129</v>
      </c>
      <c r="B12" s="27">
        <v>0.71858</v>
      </c>
      <c r="C12" s="27">
        <v>0</v>
      </c>
      <c r="D12" s="16">
        <v>1</v>
      </c>
      <c r="E12" s="6">
        <v>0</v>
      </c>
      <c r="F12" t="s">
        <v>142</v>
      </c>
      <c r="G12" s="27">
        <v>0.71858</v>
      </c>
      <c r="H12">
        <v>0.53976029999999997</v>
      </c>
      <c r="I12" s="27">
        <v>0.5</v>
      </c>
      <c r="J12">
        <v>0.73863758524349998</v>
      </c>
    </row>
    <row r="13" spans="1:10">
      <c r="A13" t="s">
        <v>166</v>
      </c>
      <c r="B13" s="14">
        <v>3.3469901000000002</v>
      </c>
      <c r="C13" s="16">
        <v>1</v>
      </c>
      <c r="D13" s="16">
        <v>10</v>
      </c>
      <c r="E13" s="6">
        <v>1</v>
      </c>
      <c r="F13" t="s">
        <v>167</v>
      </c>
      <c r="G13" s="27">
        <v>1</v>
      </c>
      <c r="H13">
        <v>0.50001169999999995</v>
      </c>
      <c r="I13" s="27">
        <v>5</v>
      </c>
      <c r="J13" s="27">
        <v>1</v>
      </c>
    </row>
    <row r="16" spans="1:10">
      <c r="D16" s="6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B13" sqref="B13"/>
    </sheetView>
  </sheetViews>
  <sheetFormatPr defaultColWidth="9.140625" defaultRowHeight="15"/>
  <cols>
    <col min="1" max="1" width="18.140625" customWidth="1"/>
    <col min="2" max="2" width="10.5703125" style="27" bestFit="1" customWidth="1"/>
    <col min="3" max="3" width="10.5703125" style="16" bestFit="1" customWidth="1"/>
    <col min="4" max="4" width="11.5703125" style="16" bestFit="1" customWidth="1"/>
    <col min="5" max="5" width="8.42578125" style="6" customWidth="1"/>
  </cols>
  <sheetData>
    <row r="1" spans="1:10">
      <c r="A1" t="s">
        <v>79</v>
      </c>
      <c r="B1" s="65" t="s">
        <v>76</v>
      </c>
      <c r="C1" s="65" t="s">
        <v>88</v>
      </c>
      <c r="D1" s="65" t="s">
        <v>89</v>
      </c>
      <c r="E1" s="6" t="s">
        <v>78</v>
      </c>
      <c r="F1" t="s">
        <v>80</v>
      </c>
      <c r="G1" t="s">
        <v>162</v>
      </c>
      <c r="H1" s="66" t="s">
        <v>163</v>
      </c>
      <c r="I1" t="s">
        <v>164</v>
      </c>
      <c r="J1" t="s">
        <v>165</v>
      </c>
    </row>
    <row r="2" spans="1:10">
      <c r="A2" t="s">
        <v>1</v>
      </c>
      <c r="B2" s="27">
        <f>0.173</f>
        <v>0.17299999999999999</v>
      </c>
      <c r="C2" s="69">
        <v>0.01</v>
      </c>
      <c r="D2" s="69">
        <v>0.3</v>
      </c>
      <c r="E2" s="6">
        <v>0</v>
      </c>
      <c r="F2" s="3" t="s">
        <v>137</v>
      </c>
      <c r="G2" s="27">
        <f>0.173</f>
        <v>0.17299999999999999</v>
      </c>
      <c r="H2" s="27">
        <f>0.173</f>
        <v>0.17299999999999999</v>
      </c>
      <c r="I2" s="27">
        <f>0.173</f>
        <v>0.17299999999999999</v>
      </c>
      <c r="J2" s="27">
        <f>0.173</f>
        <v>0.17299999999999999</v>
      </c>
    </row>
    <row r="3" spans="1:10">
      <c r="A3" t="s">
        <v>5</v>
      </c>
      <c r="B3" s="68">
        <v>5.8000000000000003E-2</v>
      </c>
      <c r="C3" s="69">
        <v>0.01</v>
      </c>
      <c r="D3" s="69">
        <v>0.1</v>
      </c>
      <c r="E3" s="6">
        <v>0</v>
      </c>
      <c r="F3" t="s">
        <v>81</v>
      </c>
      <c r="G3" s="68">
        <v>5.8000000000000003E-2</v>
      </c>
      <c r="H3" s="68">
        <v>5.8000000000000003E-2</v>
      </c>
      <c r="I3" s="68">
        <v>5.8000000000000003E-2</v>
      </c>
      <c r="J3" s="68">
        <v>5.8000000000000003E-2</v>
      </c>
    </row>
    <row r="4" spans="1:10">
      <c r="A4" t="s">
        <v>22</v>
      </c>
      <c r="B4" s="46">
        <v>1.71</v>
      </c>
      <c r="C4" s="68">
        <v>1</v>
      </c>
      <c r="D4" s="68">
        <v>5</v>
      </c>
      <c r="E4" s="6">
        <v>0</v>
      </c>
      <c r="F4" s="3" t="s">
        <v>85</v>
      </c>
      <c r="G4" s="46">
        <v>1.71</v>
      </c>
      <c r="H4" s="46">
        <v>1.71</v>
      </c>
      <c r="I4" s="46">
        <v>1.71</v>
      </c>
      <c r="J4" s="46">
        <v>1.71</v>
      </c>
    </row>
    <row r="5" spans="1:10">
      <c r="A5" t="s">
        <v>122</v>
      </c>
      <c r="B5" s="27">
        <v>1.71</v>
      </c>
      <c r="C5" s="27">
        <v>-10</v>
      </c>
      <c r="D5" s="16">
        <v>10</v>
      </c>
      <c r="E5" s="6">
        <v>0</v>
      </c>
      <c r="F5" t="s">
        <v>131</v>
      </c>
      <c r="G5" s="27">
        <v>1.71</v>
      </c>
      <c r="H5">
        <v>4.1382690000000002</v>
      </c>
      <c r="I5" s="27">
        <v>0</v>
      </c>
      <c r="J5" s="14">
        <v>1.8381493</v>
      </c>
    </row>
    <row r="6" spans="1:10">
      <c r="A6" t="s">
        <v>123</v>
      </c>
      <c r="B6" s="27">
        <v>-5.9089999999999998</v>
      </c>
      <c r="C6" s="27">
        <v>-10</v>
      </c>
      <c r="D6" s="16">
        <v>10</v>
      </c>
      <c r="E6" s="6">
        <v>0</v>
      </c>
      <c r="F6" t="s">
        <v>131</v>
      </c>
      <c r="G6" s="27">
        <v>-5.9089999999999998</v>
      </c>
      <c r="H6">
        <v>-9.9940549999999995</v>
      </c>
      <c r="I6" s="27">
        <v>0</v>
      </c>
      <c r="J6" s="14">
        <v>-5.6916691000000004</v>
      </c>
    </row>
    <row r="7" spans="1:10">
      <c r="A7" t="s">
        <v>124</v>
      </c>
      <c r="B7" s="27">
        <v>0.20100000000000001</v>
      </c>
      <c r="C7" s="27">
        <v>-10</v>
      </c>
      <c r="D7" s="16">
        <v>10</v>
      </c>
      <c r="E7" s="6">
        <v>0</v>
      </c>
      <c r="F7" t="s">
        <v>131</v>
      </c>
      <c r="G7" s="27">
        <v>0.20100000000000001</v>
      </c>
      <c r="H7">
        <v>2.5331980000000001</v>
      </c>
      <c r="I7" s="27">
        <v>0</v>
      </c>
      <c r="J7" s="14">
        <v>0.23386357999999999</v>
      </c>
    </row>
    <row r="8" spans="1:10">
      <c r="A8" t="s">
        <v>125</v>
      </c>
      <c r="B8" s="27">
        <v>0</v>
      </c>
      <c r="C8" s="27">
        <v>0</v>
      </c>
      <c r="D8" s="16">
        <v>1</v>
      </c>
      <c r="E8" s="6">
        <v>0</v>
      </c>
      <c r="F8" t="s">
        <v>138</v>
      </c>
      <c r="G8" s="27">
        <v>0</v>
      </c>
      <c r="H8">
        <v>1.1253520000000001E-7</v>
      </c>
      <c r="I8" s="27">
        <v>0.5</v>
      </c>
      <c r="J8" s="14">
        <v>1.1253516000000001E-7</v>
      </c>
    </row>
    <row r="9" spans="1:10">
      <c r="A9" t="s">
        <v>126</v>
      </c>
      <c r="B9" s="27">
        <v>0.152</v>
      </c>
      <c r="C9" s="27">
        <v>0</v>
      </c>
      <c r="D9" s="16">
        <v>1</v>
      </c>
      <c r="E9" s="6">
        <v>0</v>
      </c>
      <c r="F9" t="s">
        <v>139</v>
      </c>
      <c r="G9" s="27">
        <v>0.152</v>
      </c>
      <c r="H9">
        <v>0.15492900000000001</v>
      </c>
      <c r="I9" s="27">
        <v>0.5</v>
      </c>
      <c r="J9" s="14">
        <v>0.16240453999999999</v>
      </c>
    </row>
    <row r="10" spans="1:10">
      <c r="A10" t="s">
        <v>127</v>
      </c>
      <c r="B10" s="27">
        <v>0.10100000000000001</v>
      </c>
      <c r="C10" s="27">
        <v>0</v>
      </c>
      <c r="D10" s="16">
        <v>1</v>
      </c>
      <c r="E10" s="6">
        <v>0</v>
      </c>
      <c r="F10" t="s">
        <v>140</v>
      </c>
      <c r="G10" s="27">
        <v>0.10100000000000001</v>
      </c>
      <c r="H10">
        <v>6.6831230000000005E-2</v>
      </c>
      <c r="I10" s="27">
        <v>0.5</v>
      </c>
      <c r="J10" s="14">
        <v>0.10355288999999999</v>
      </c>
    </row>
    <row r="11" spans="1:10">
      <c r="A11" t="s">
        <v>128</v>
      </c>
      <c r="B11" s="27">
        <v>0.12</v>
      </c>
      <c r="C11" s="27">
        <v>0</v>
      </c>
      <c r="D11" s="16">
        <v>1</v>
      </c>
      <c r="E11" s="6">
        <v>0</v>
      </c>
      <c r="F11" t="s">
        <v>141</v>
      </c>
      <c r="G11" s="27">
        <v>0.12</v>
      </c>
      <c r="H11">
        <v>9.5640589999999998E-2</v>
      </c>
      <c r="I11" s="27">
        <v>0.5</v>
      </c>
      <c r="J11" s="14">
        <v>0.12832247999999999</v>
      </c>
    </row>
    <row r="12" spans="1:10">
      <c r="A12" t="s">
        <v>129</v>
      </c>
      <c r="B12" s="27">
        <v>0.92300000000000004</v>
      </c>
      <c r="C12" s="27">
        <v>0</v>
      </c>
      <c r="D12" s="16">
        <v>1</v>
      </c>
      <c r="E12" s="6">
        <v>0</v>
      </c>
      <c r="F12" t="s">
        <v>142</v>
      </c>
      <c r="G12" s="27">
        <v>0.92300000000000004</v>
      </c>
      <c r="H12">
        <v>0.64122979999999996</v>
      </c>
      <c r="I12" s="27">
        <v>0.5</v>
      </c>
      <c r="J12" s="14">
        <v>0.86958610000000003</v>
      </c>
    </row>
    <row r="13" spans="1:10">
      <c r="A13" t="s">
        <v>166</v>
      </c>
      <c r="B13" s="14">
        <v>2.3823137000000001</v>
      </c>
      <c r="C13" s="16">
        <v>1</v>
      </c>
      <c r="D13" s="16">
        <v>10</v>
      </c>
      <c r="E13" s="6">
        <v>1</v>
      </c>
      <c r="F13" t="s">
        <v>168</v>
      </c>
      <c r="G13" s="27">
        <v>1</v>
      </c>
      <c r="H13">
        <v>0.58981629999999996</v>
      </c>
      <c r="I13" s="27">
        <v>5</v>
      </c>
      <c r="J13" s="27">
        <v>1</v>
      </c>
    </row>
    <row r="14" spans="1:10">
      <c r="B14" s="70"/>
      <c r="C14" s="70"/>
      <c r="D14" s="70"/>
      <c r="E14" s="6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6"/>
  <sheetViews>
    <sheetView workbookViewId="0">
      <selection activeCell="F2" sqref="F2:F9"/>
    </sheetView>
  </sheetViews>
  <sheetFormatPr defaultRowHeight="15"/>
  <cols>
    <col min="1" max="1" width="18.42578125" bestFit="1" customWidth="1"/>
    <col min="2" max="2" width="14.7109375" style="74" customWidth="1"/>
    <col min="4" max="4" width="10.140625" bestFit="1" customWidth="1"/>
    <col min="11" max="11" width="5.85546875" customWidth="1"/>
    <col min="12" max="12" width="19.140625" customWidth="1"/>
  </cols>
  <sheetData>
    <row r="1" spans="1:18">
      <c r="A1" t="s">
        <v>79</v>
      </c>
      <c r="B1" s="71" t="s">
        <v>76</v>
      </c>
      <c r="C1" s="15" t="s">
        <v>88</v>
      </c>
      <c r="D1" s="15" t="s">
        <v>89</v>
      </c>
      <c r="E1" s="6" t="s">
        <v>78</v>
      </c>
      <c r="F1" t="s">
        <v>80</v>
      </c>
      <c r="K1" s="14" t="s">
        <v>188</v>
      </c>
      <c r="R1" s="71"/>
    </row>
    <row r="2" spans="1:18">
      <c r="A2" t="s">
        <v>105</v>
      </c>
      <c r="B2" s="37">
        <v>1</v>
      </c>
      <c r="C2" s="39">
        <v>0</v>
      </c>
      <c r="D2" s="40">
        <v>5</v>
      </c>
      <c r="E2" s="6">
        <v>0</v>
      </c>
      <c r="F2" s="2" t="s">
        <v>106</v>
      </c>
      <c r="K2" s="14" t="s">
        <v>193</v>
      </c>
      <c r="R2" s="37"/>
    </row>
    <row r="3" spans="1:18">
      <c r="A3" s="47" t="s">
        <v>134</v>
      </c>
      <c r="B3">
        <v>0.55188013999999996</v>
      </c>
      <c r="C3">
        <v>0.15233041999999999</v>
      </c>
      <c r="D3">
        <v>1.6440078</v>
      </c>
      <c r="E3" s="6">
        <v>1</v>
      </c>
      <c r="F3" s="2" t="s">
        <v>107</v>
      </c>
      <c r="K3" s="17"/>
      <c r="R3" s="76"/>
    </row>
    <row r="4" spans="1:18">
      <c r="A4" s="47" t="s">
        <v>133</v>
      </c>
      <c r="B4">
        <v>0.97063630000000001</v>
      </c>
      <c r="C4">
        <v>0.47096955000000001</v>
      </c>
      <c r="D4">
        <v>1.7908059000000001</v>
      </c>
      <c r="E4" s="6">
        <v>1</v>
      </c>
      <c r="F4" s="2" t="s">
        <v>107</v>
      </c>
      <c r="K4" s="14"/>
      <c r="L4" t="s">
        <v>190</v>
      </c>
      <c r="M4" t="s">
        <v>76</v>
      </c>
      <c r="N4" t="s">
        <v>191</v>
      </c>
      <c r="O4" s="76" t="s">
        <v>192</v>
      </c>
    </row>
    <row r="5" spans="1:18">
      <c r="A5" s="47" t="s">
        <v>135</v>
      </c>
      <c r="B5">
        <v>0.38736263999999998</v>
      </c>
      <c r="C5">
        <v>2.1489164E-3</v>
      </c>
      <c r="D5">
        <v>4.7126790999999999</v>
      </c>
      <c r="E5" s="6">
        <v>1</v>
      </c>
      <c r="F5" s="2" t="s">
        <v>107</v>
      </c>
      <c r="K5" s="14">
        <v>1</v>
      </c>
      <c r="L5" t="s">
        <v>134</v>
      </c>
      <c r="M5">
        <v>0.55188013999999996</v>
      </c>
      <c r="N5">
        <v>0.15233041999999999</v>
      </c>
      <c r="O5">
        <v>1.6440078</v>
      </c>
      <c r="R5" s="76"/>
    </row>
    <row r="6" spans="1:18">
      <c r="A6" s="47" t="s">
        <v>136</v>
      </c>
      <c r="B6">
        <v>1.9559249999999999</v>
      </c>
      <c r="C6">
        <v>1.7409599</v>
      </c>
      <c r="D6">
        <v>2.1796807</v>
      </c>
      <c r="E6" s="6">
        <v>1</v>
      </c>
      <c r="F6" s="2" t="s">
        <v>108</v>
      </c>
      <c r="K6" s="14">
        <v>2</v>
      </c>
      <c r="L6" t="s">
        <v>133</v>
      </c>
      <c r="M6">
        <v>0.97063630000000001</v>
      </c>
      <c r="N6">
        <v>0.47096955000000001</v>
      </c>
      <c r="O6">
        <v>1.7908059000000001</v>
      </c>
      <c r="R6" s="76"/>
    </row>
    <row r="7" spans="1:18">
      <c r="A7" s="47" t="s">
        <v>132</v>
      </c>
      <c r="B7" s="33">
        <v>5.6267580999999995E-7</v>
      </c>
      <c r="C7" s="33">
        <v>1.1426708999999999E-12</v>
      </c>
      <c r="D7">
        <v>0.26252596</v>
      </c>
      <c r="E7" s="6">
        <v>1</v>
      </c>
      <c r="F7" s="2" t="s">
        <v>109</v>
      </c>
      <c r="K7" s="14">
        <v>3</v>
      </c>
      <c r="L7" t="s">
        <v>135</v>
      </c>
      <c r="M7">
        <v>0.38736263999999998</v>
      </c>
      <c r="N7">
        <v>2.1489164E-3</v>
      </c>
      <c r="O7">
        <v>4.7126790999999999</v>
      </c>
      <c r="R7" s="77"/>
    </row>
    <row r="8" spans="1:18">
      <c r="A8" t="s">
        <v>110</v>
      </c>
      <c r="B8" s="37">
        <v>1</v>
      </c>
      <c r="C8" s="39">
        <v>0</v>
      </c>
      <c r="D8" s="40">
        <v>5</v>
      </c>
      <c r="E8" s="6">
        <v>0</v>
      </c>
      <c r="F8" s="2" t="s">
        <v>109</v>
      </c>
      <c r="K8" s="14">
        <v>4</v>
      </c>
      <c r="L8" t="s">
        <v>136</v>
      </c>
      <c r="M8">
        <v>1.9559249999999999</v>
      </c>
      <c r="N8">
        <v>1.7409599</v>
      </c>
      <c r="O8">
        <v>2.1796807</v>
      </c>
      <c r="R8" s="37"/>
    </row>
    <row r="9" spans="1:18">
      <c r="A9" t="s">
        <v>111</v>
      </c>
      <c r="B9" s="37">
        <v>1</v>
      </c>
      <c r="C9" s="39">
        <v>0</v>
      </c>
      <c r="D9" s="40">
        <v>5</v>
      </c>
      <c r="E9" s="6">
        <v>0</v>
      </c>
      <c r="F9" s="2" t="s">
        <v>109</v>
      </c>
      <c r="K9" s="73">
        <v>5</v>
      </c>
      <c r="L9" t="s">
        <v>132</v>
      </c>
      <c r="M9" s="33">
        <v>5.6267580999999995E-7</v>
      </c>
      <c r="N9" s="33">
        <v>1.1426708999999999E-12</v>
      </c>
      <c r="O9">
        <v>0.26252596</v>
      </c>
      <c r="R9" s="37"/>
    </row>
    <row r="12" spans="1:18">
      <c r="K12" s="14"/>
    </row>
    <row r="13" spans="1:18">
      <c r="K13" s="14"/>
    </row>
    <row r="14" spans="1:18">
      <c r="A14" s="47"/>
      <c r="K14" s="14"/>
    </row>
    <row r="15" spans="1:18">
      <c r="A15" s="47"/>
      <c r="K15" s="14"/>
    </row>
    <row r="16" spans="1:18">
      <c r="A16" s="47"/>
      <c r="K16" s="14"/>
    </row>
    <row r="17" spans="1:11">
      <c r="A17" s="47"/>
      <c r="K17" s="73"/>
    </row>
    <row r="18" spans="1:11">
      <c r="A18" s="47"/>
      <c r="B18" s="75"/>
    </row>
    <row r="19" spans="1:11">
      <c r="B19" s="72"/>
      <c r="H19" s="14"/>
    </row>
    <row r="20" spans="1:11">
      <c r="B20" s="72"/>
      <c r="H20" s="14"/>
    </row>
    <row r="21" spans="1:11">
      <c r="H21" s="14"/>
    </row>
    <row r="22" spans="1:11">
      <c r="B22" s="14"/>
    </row>
    <row r="23" spans="1:11">
      <c r="B23" s="14"/>
    </row>
    <row r="24" spans="1:11">
      <c r="B24" s="14"/>
    </row>
    <row r="25" spans="1:11">
      <c r="B25" s="14"/>
      <c r="F25" s="33"/>
    </row>
    <row r="26" spans="1:11">
      <c r="B26" s="7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1"/>
  <sheetViews>
    <sheetView workbookViewId="0">
      <selection activeCell="B9" sqref="B9"/>
    </sheetView>
  </sheetViews>
  <sheetFormatPr defaultColWidth="8.7109375" defaultRowHeight="15"/>
  <cols>
    <col min="1" max="1" width="18.42578125" bestFit="1" customWidth="1"/>
    <col min="2" max="2" width="21.42578125" style="38" customWidth="1"/>
    <col min="3" max="3" width="12" bestFit="1" customWidth="1"/>
    <col min="12" max="12" width="22.85546875" customWidth="1"/>
  </cols>
  <sheetData>
    <row r="1" spans="1:23">
      <c r="A1" t="s">
        <v>79</v>
      </c>
      <c r="B1" s="71" t="s">
        <v>76</v>
      </c>
      <c r="C1" s="15" t="s">
        <v>88</v>
      </c>
      <c r="D1" s="15" t="s">
        <v>89</v>
      </c>
      <c r="E1" s="6" t="s">
        <v>78</v>
      </c>
      <c r="F1" t="s">
        <v>80</v>
      </c>
      <c r="K1" s="14" t="s">
        <v>188</v>
      </c>
      <c r="W1" s="71" t="s">
        <v>189</v>
      </c>
    </row>
    <row r="2" spans="1:23">
      <c r="A2" t="s">
        <v>105</v>
      </c>
      <c r="B2" s="37">
        <v>1</v>
      </c>
      <c r="C2" s="31">
        <v>0</v>
      </c>
      <c r="D2" s="32">
        <v>5</v>
      </c>
      <c r="E2" s="6">
        <v>0</v>
      </c>
      <c r="F2" s="2" t="s">
        <v>106</v>
      </c>
      <c r="K2" s="14" t="s">
        <v>194</v>
      </c>
      <c r="W2" s="37">
        <v>1</v>
      </c>
    </row>
    <row r="3" spans="1:23">
      <c r="A3" s="47" t="s">
        <v>134</v>
      </c>
      <c r="B3">
        <v>0.42631542</v>
      </c>
      <c r="C3">
        <v>0.12025992000000001</v>
      </c>
      <c r="D3">
        <v>1.3032451</v>
      </c>
      <c r="E3" s="6">
        <v>1</v>
      </c>
      <c r="F3" s="2" t="s">
        <v>107</v>
      </c>
      <c r="K3" s="17"/>
      <c r="W3" s="76">
        <v>0.67398000000000002</v>
      </c>
    </row>
    <row r="4" spans="1:23">
      <c r="A4" s="47" t="s">
        <v>133</v>
      </c>
      <c r="B4">
        <v>0.94009224000000002</v>
      </c>
      <c r="C4">
        <v>0.66516783000000002</v>
      </c>
      <c r="D4">
        <v>1.2947086000000001</v>
      </c>
      <c r="E4" s="6">
        <v>1</v>
      </c>
      <c r="F4" s="2" t="s">
        <v>107</v>
      </c>
      <c r="K4" s="14"/>
      <c r="L4" t="s">
        <v>190</v>
      </c>
      <c r="M4" t="s">
        <v>76</v>
      </c>
      <c r="N4" t="s">
        <v>191</v>
      </c>
      <c r="O4" t="s">
        <v>192</v>
      </c>
      <c r="W4" s="76">
        <v>0.86529</v>
      </c>
    </row>
    <row r="5" spans="1:23">
      <c r="A5" s="47" t="s">
        <v>135</v>
      </c>
      <c r="B5" s="33">
        <v>5.6267580999999995E-7</v>
      </c>
      <c r="C5" s="33">
        <v>1.5238935999999999E-132</v>
      </c>
      <c r="D5">
        <v>5</v>
      </c>
      <c r="E5" s="6">
        <v>1</v>
      </c>
      <c r="F5" s="2" t="s">
        <v>107</v>
      </c>
      <c r="K5" s="14">
        <v>1</v>
      </c>
      <c r="L5" t="s">
        <v>134</v>
      </c>
      <c r="M5">
        <v>0.42631542</v>
      </c>
      <c r="N5">
        <v>0.12025992000000001</v>
      </c>
      <c r="O5">
        <v>1.3032451</v>
      </c>
      <c r="W5" s="76">
        <v>1.1346000000000001</v>
      </c>
    </row>
    <row r="6" spans="1:23">
      <c r="A6" s="47" t="s">
        <v>136</v>
      </c>
      <c r="B6">
        <v>1.7687678</v>
      </c>
      <c r="C6">
        <v>1.0686472</v>
      </c>
      <c r="D6">
        <v>2.6216903</v>
      </c>
      <c r="E6" s="6">
        <v>1</v>
      </c>
      <c r="F6" s="2" t="s">
        <v>108</v>
      </c>
      <c r="K6" s="14">
        <v>2</v>
      </c>
      <c r="L6" t="s">
        <v>133</v>
      </c>
      <c r="M6">
        <v>0.94009224000000002</v>
      </c>
      <c r="N6">
        <v>0.66516783000000002</v>
      </c>
      <c r="O6">
        <v>1.2947086000000001</v>
      </c>
      <c r="W6" s="76">
        <v>2.0192999999999999</v>
      </c>
    </row>
    <row r="7" spans="1:23">
      <c r="A7" s="47" t="s">
        <v>132</v>
      </c>
      <c r="B7">
        <v>0.18570038999999999</v>
      </c>
      <c r="C7">
        <v>1.3221426999999999E-3</v>
      </c>
      <c r="D7">
        <v>4.2453032000000004</v>
      </c>
      <c r="E7" s="6">
        <v>1</v>
      </c>
      <c r="F7" s="2" t="s">
        <v>109</v>
      </c>
      <c r="K7" s="14">
        <v>3</v>
      </c>
      <c r="L7" t="s">
        <v>135</v>
      </c>
      <c r="M7" s="33">
        <v>5.6267580999999995E-7</v>
      </c>
      <c r="N7" s="33">
        <v>1.5238935999999999E-132</v>
      </c>
      <c r="O7">
        <v>5</v>
      </c>
      <c r="W7" s="77">
        <v>9.8972000000000004E-2</v>
      </c>
    </row>
    <row r="8" spans="1:23">
      <c r="A8" t="s">
        <v>110</v>
      </c>
      <c r="B8" s="37">
        <v>1</v>
      </c>
      <c r="C8" s="31">
        <v>0</v>
      </c>
      <c r="D8" s="32">
        <v>5</v>
      </c>
      <c r="E8" s="6">
        <v>0</v>
      </c>
      <c r="F8" s="2" t="s">
        <v>109</v>
      </c>
      <c r="K8" s="14">
        <v>4</v>
      </c>
      <c r="L8" t="s">
        <v>136</v>
      </c>
      <c r="M8">
        <v>1.7687678</v>
      </c>
      <c r="N8">
        <v>1.0686472</v>
      </c>
      <c r="O8">
        <v>2.6216903</v>
      </c>
      <c r="W8" s="37">
        <v>1</v>
      </c>
    </row>
    <row r="9" spans="1:23">
      <c r="A9" t="s">
        <v>111</v>
      </c>
      <c r="B9" s="37">
        <v>1</v>
      </c>
      <c r="C9" s="31">
        <v>0</v>
      </c>
      <c r="D9" s="32">
        <v>5</v>
      </c>
      <c r="E9" s="6">
        <v>0</v>
      </c>
      <c r="F9" s="2" t="s">
        <v>109</v>
      </c>
      <c r="K9" s="73">
        <v>5</v>
      </c>
      <c r="L9" t="s">
        <v>132</v>
      </c>
      <c r="M9">
        <v>0.18570038999999999</v>
      </c>
      <c r="N9">
        <v>1.3221426999999999E-3</v>
      </c>
      <c r="O9">
        <v>4.2453032000000004</v>
      </c>
      <c r="W9" s="37">
        <v>1</v>
      </c>
    </row>
    <row r="11" spans="1:23">
      <c r="B11" s="7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2"/>
  <sheetViews>
    <sheetView topLeftCell="B1" zoomScaleNormal="100" workbookViewId="0">
      <selection activeCell="D2" sqref="B2:D6"/>
    </sheetView>
  </sheetViews>
  <sheetFormatPr defaultColWidth="9.140625" defaultRowHeight="15"/>
  <cols>
    <col min="1" max="1" width="17.85546875" customWidth="1"/>
    <col min="2" max="2" width="21.7109375" style="6" bestFit="1" customWidth="1"/>
    <col min="3" max="3" width="15.42578125" style="6" bestFit="1" customWidth="1"/>
    <col min="4" max="4" width="15.7109375" style="6" bestFit="1" customWidth="1"/>
    <col min="5" max="6" width="15.7109375" style="6" customWidth="1"/>
    <col min="7" max="7" width="16.7109375" customWidth="1"/>
    <col min="9" max="9" width="22" customWidth="1"/>
    <col min="10" max="10" width="15.42578125" bestFit="1" customWidth="1"/>
    <col min="11" max="11" width="15.7109375" bestFit="1" customWidth="1"/>
    <col min="15" max="15" width="12" bestFit="1" customWidth="1"/>
  </cols>
  <sheetData>
    <row r="1" spans="1:10">
      <c r="A1" t="s">
        <v>79</v>
      </c>
      <c r="B1" s="81">
        <v>1</v>
      </c>
      <c r="C1" s="81">
        <v>1.1000000000000001</v>
      </c>
      <c r="D1" s="81">
        <v>1.2</v>
      </c>
      <c r="E1" s="6">
        <v>100</v>
      </c>
      <c r="I1" s="87" t="s">
        <v>234</v>
      </c>
    </row>
    <row r="2" spans="1:10">
      <c r="A2" s="47" t="s">
        <v>143</v>
      </c>
      <c r="B2" s="104">
        <v>0.37503769999999997</v>
      </c>
      <c r="C2" s="104">
        <v>0.41254239999999998</v>
      </c>
      <c r="D2" s="104">
        <v>0.45004329999999998</v>
      </c>
      <c r="E2" s="6">
        <v>1</v>
      </c>
      <c r="F2">
        <v>0.63349809999999995</v>
      </c>
      <c r="G2" s="14">
        <v>0.69726021999999999</v>
      </c>
      <c r="H2" s="89">
        <v>0.37541580000000002</v>
      </c>
      <c r="I2" s="17"/>
      <c r="J2" s="14">
        <v>0.41254059999999998</v>
      </c>
    </row>
    <row r="3" spans="1:10">
      <c r="A3" s="47" t="s">
        <v>144</v>
      </c>
      <c r="B3" s="104">
        <v>0.56322660000000002</v>
      </c>
      <c r="C3" s="104">
        <v>0.6195117</v>
      </c>
      <c r="D3" s="105">
        <v>0.67587410000000003</v>
      </c>
      <c r="E3" s="6">
        <v>1</v>
      </c>
      <c r="F3">
        <v>0.50472150000000005</v>
      </c>
      <c r="G3">
        <v>0.55773364999999997</v>
      </c>
      <c r="H3" s="97">
        <v>0.55677080000000001</v>
      </c>
      <c r="I3" s="87" t="s">
        <v>235</v>
      </c>
      <c r="J3" s="14">
        <v>0.58979190000000004</v>
      </c>
    </row>
    <row r="4" spans="1:10">
      <c r="A4" s="47" t="s">
        <v>145</v>
      </c>
      <c r="B4" s="105">
        <v>0.57053670000000001</v>
      </c>
      <c r="C4" s="104">
        <v>0.62759140000000002</v>
      </c>
      <c r="D4" s="105">
        <v>0.68463750000000001</v>
      </c>
      <c r="E4" s="6">
        <v>1</v>
      </c>
      <c r="F4">
        <v>0.62602287000000001</v>
      </c>
      <c r="G4">
        <v>0.69977266000000005</v>
      </c>
      <c r="H4" s="97">
        <v>0.65701050000000005</v>
      </c>
      <c r="I4" s="87" t="s">
        <v>236</v>
      </c>
      <c r="J4">
        <v>0.59499429999999998</v>
      </c>
    </row>
    <row r="5" spans="1:10">
      <c r="A5" s="47" t="s">
        <v>146</v>
      </c>
      <c r="B5" s="105">
        <v>0.74243309999999996</v>
      </c>
      <c r="C5" s="105">
        <v>0.81666660000000002</v>
      </c>
      <c r="D5" s="105">
        <v>0.89091500000000001</v>
      </c>
      <c r="E5" s="6">
        <v>1</v>
      </c>
      <c r="F5">
        <v>0.83157024000000002</v>
      </c>
      <c r="G5" s="52">
        <v>0.90635045999999997</v>
      </c>
      <c r="H5" s="97">
        <v>0.65701050000000005</v>
      </c>
      <c r="I5" s="87" t="s">
        <v>237</v>
      </c>
      <c r="J5">
        <v>0.72657680000000002</v>
      </c>
    </row>
    <row r="6" spans="1:10">
      <c r="A6" s="47" t="s">
        <v>147</v>
      </c>
      <c r="B6" s="105">
        <v>0.45574989999999999</v>
      </c>
      <c r="C6" s="105">
        <v>0.50137189999999998</v>
      </c>
      <c r="D6" s="105">
        <v>0.54691250000000002</v>
      </c>
      <c r="E6" s="6">
        <v>1</v>
      </c>
      <c r="F6">
        <v>0.43140357000000001</v>
      </c>
      <c r="G6">
        <v>0.47027444000000002</v>
      </c>
      <c r="H6" s="97">
        <v>0.51249739999999999</v>
      </c>
      <c r="I6" s="87" t="s">
        <v>238</v>
      </c>
      <c r="J6">
        <v>0.57713749999999997</v>
      </c>
    </row>
    <row r="7" spans="1:10">
      <c r="A7" s="47" t="s">
        <v>157</v>
      </c>
      <c r="B7" s="55">
        <f>util!F2</f>
        <v>0.37503690000000001</v>
      </c>
      <c r="C7" s="58">
        <f>1.1*B7</f>
        <v>0.41254059000000004</v>
      </c>
      <c r="D7" s="58">
        <f>1.2*B7</f>
        <v>0.45004427999999996</v>
      </c>
      <c r="E7" s="58"/>
      <c r="F7" s="58"/>
      <c r="G7" s="47"/>
      <c r="H7" s="51"/>
      <c r="I7" s="87" t="s">
        <v>239</v>
      </c>
    </row>
    <row r="8" spans="1:10">
      <c r="A8" s="47" t="s">
        <v>158</v>
      </c>
      <c r="B8" s="55">
        <f>util!F3</f>
        <v>0.4482582</v>
      </c>
      <c r="C8" s="58">
        <f>1.1*B8</f>
        <v>0.49308402000000001</v>
      </c>
      <c r="D8" s="58">
        <f>1.2*B8</f>
        <v>0.53790983999999997</v>
      </c>
      <c r="E8" s="58"/>
      <c r="F8" s="58"/>
      <c r="I8" s="103" t="s">
        <v>240</v>
      </c>
    </row>
    <row r="9" spans="1:10">
      <c r="A9" s="47" t="s">
        <v>159</v>
      </c>
      <c r="B9" s="55">
        <f>util!F4</f>
        <v>0.54090389999999999</v>
      </c>
      <c r="C9" s="58">
        <f>1.1*B9</f>
        <v>0.59499429000000004</v>
      </c>
      <c r="D9" s="58">
        <f>1.2*B9</f>
        <v>0.64908467999999997</v>
      </c>
      <c r="E9" s="58"/>
      <c r="F9" s="58"/>
    </row>
    <row r="10" spans="1:10">
      <c r="A10" s="47" t="s">
        <v>160</v>
      </c>
      <c r="B10" s="55">
        <f>util!F5</f>
        <v>0.66052440000000001</v>
      </c>
      <c r="C10" s="58">
        <f>1.1*B10</f>
        <v>0.72657684000000011</v>
      </c>
      <c r="D10" s="58">
        <f>1.2*B10</f>
        <v>0.79262927999999999</v>
      </c>
      <c r="E10" s="58"/>
      <c r="F10" s="58"/>
    </row>
    <row r="11" spans="1:10">
      <c r="A11" s="47" t="s">
        <v>161</v>
      </c>
      <c r="B11" s="55">
        <f>util!F6</f>
        <v>0.58957990000000005</v>
      </c>
      <c r="C11" s="58">
        <f>1.1*B11</f>
        <v>0.64853789000000006</v>
      </c>
      <c r="D11" s="58">
        <f>1.2*B11</f>
        <v>0.70749588000000008</v>
      </c>
      <c r="F11" s="58"/>
    </row>
    <row r="12" spans="1:10">
      <c r="A12" s="14"/>
    </row>
    <row r="13" spans="1:10">
      <c r="A13" s="14"/>
    </row>
    <row r="14" spans="1:10">
      <c r="A14" s="14"/>
      <c r="C14" s="87"/>
    </row>
    <row r="15" spans="1:10">
      <c r="A15" s="14"/>
    </row>
    <row r="16" spans="1:10">
      <c r="B16" s="87"/>
      <c r="D16" s="14"/>
      <c r="E16" s="87"/>
      <c r="F16" s="14"/>
    </row>
    <row r="17" spans="1:9">
      <c r="D17" s="14"/>
      <c r="E17" s="14"/>
      <c r="F17" s="14"/>
    </row>
    <row r="18" spans="1:9">
      <c r="A18" s="14"/>
      <c r="D18" s="14"/>
      <c r="E18" s="14"/>
      <c r="F18" s="14"/>
    </row>
    <row r="19" spans="1:9">
      <c r="A19" s="14"/>
      <c r="E19" s="14"/>
    </row>
    <row r="20" spans="1:9">
      <c r="A20" s="14"/>
      <c r="D20" s="14"/>
      <c r="E20" s="14"/>
      <c r="F20" s="14"/>
    </row>
    <row r="21" spans="1:9">
      <c r="A21" s="14"/>
      <c r="D21" s="14"/>
      <c r="E21" s="14"/>
      <c r="F21" s="14"/>
    </row>
    <row r="22" spans="1:9">
      <c r="A22" s="14"/>
      <c r="D22" s="14"/>
      <c r="E22" s="14"/>
      <c r="F22" s="14"/>
    </row>
    <row r="23" spans="1:9">
      <c r="A23" s="14"/>
      <c r="D23" s="14"/>
      <c r="E23" s="14"/>
      <c r="F23" s="14"/>
    </row>
    <row r="24" spans="1:9">
      <c r="A24" s="14"/>
      <c r="D24" s="14"/>
      <c r="E24" s="14"/>
      <c r="F24" s="14"/>
    </row>
    <row r="25" spans="1:9">
      <c r="A25" s="14"/>
      <c r="D25" s="14"/>
      <c r="E25" s="14"/>
      <c r="F25" s="14"/>
    </row>
    <row r="26" spans="1:9">
      <c r="A26" s="14"/>
      <c r="E26" s="14"/>
    </row>
    <row r="27" spans="1:9">
      <c r="A27" s="14"/>
      <c r="E27" s="14"/>
      <c r="F27" s="14"/>
      <c r="I27" s="14"/>
    </row>
    <row r="28" spans="1:9">
      <c r="E28" s="14"/>
      <c r="F28" s="14"/>
    </row>
    <row r="29" spans="1:9">
      <c r="A29" s="14"/>
      <c r="E29" s="14"/>
      <c r="F29" s="14"/>
      <c r="I29" s="14"/>
    </row>
    <row r="30" spans="1:9">
      <c r="A30" s="14"/>
      <c r="E30" s="14"/>
      <c r="F30" s="14"/>
      <c r="I30" s="14"/>
    </row>
    <row r="31" spans="1:9">
      <c r="A31" s="17"/>
      <c r="I31" s="17"/>
    </row>
    <row r="32" spans="1:9">
      <c r="A32" s="14"/>
      <c r="I32" s="14"/>
    </row>
    <row r="33" spans="1:9">
      <c r="A33" s="14"/>
      <c r="I33" s="14"/>
    </row>
    <row r="34" spans="1:9">
      <c r="A34" s="14"/>
      <c r="I34" s="14"/>
    </row>
    <row r="35" spans="1:9">
      <c r="A35" s="14"/>
      <c r="I35" s="14"/>
    </row>
    <row r="36" spans="1:9">
      <c r="A36" s="14"/>
      <c r="I36" s="14"/>
    </row>
    <row r="37" spans="1:9">
      <c r="A37" s="14"/>
      <c r="I37" s="14"/>
    </row>
    <row r="38" spans="1:9">
      <c r="A38" s="14"/>
      <c r="I38" s="14"/>
    </row>
    <row r="39" spans="1:9">
      <c r="A39" s="14"/>
      <c r="I39" s="14"/>
    </row>
    <row r="40" spans="1:9">
      <c r="A40" s="14"/>
      <c r="I40" s="14"/>
    </row>
    <row r="43" spans="1:9">
      <c r="A43" s="14"/>
      <c r="I43" s="14"/>
    </row>
    <row r="44" spans="1:9">
      <c r="A44" s="14"/>
      <c r="I44" s="14"/>
    </row>
    <row r="45" spans="1:9">
      <c r="A45" s="17"/>
      <c r="I45" s="17"/>
    </row>
    <row r="46" spans="1:9">
      <c r="A46" s="14"/>
      <c r="I46" s="14"/>
    </row>
    <row r="47" spans="1:9">
      <c r="A47" s="14"/>
      <c r="I47" s="14"/>
    </row>
    <row r="48" spans="1:9">
      <c r="A48" s="14"/>
      <c r="I48" s="14"/>
    </row>
    <row r="49" spans="1:9">
      <c r="A49" s="14"/>
      <c r="I49" s="14"/>
    </row>
    <row r="52" spans="1:9">
      <c r="A52" s="14"/>
      <c r="I52" s="14"/>
    </row>
    <row r="53" spans="1:9">
      <c r="A53" s="14"/>
      <c r="I53" s="14"/>
    </row>
    <row r="54" spans="1:9">
      <c r="A54" s="17"/>
      <c r="I54" s="17"/>
    </row>
    <row r="55" spans="1:9">
      <c r="A55" s="14"/>
      <c r="I55" s="14"/>
    </row>
    <row r="56" spans="1:9">
      <c r="A56" s="14"/>
      <c r="I56" s="14"/>
    </row>
    <row r="57" spans="1:9">
      <c r="A57" s="14"/>
      <c r="I57" s="14"/>
    </row>
    <row r="58" spans="1:9">
      <c r="A58" s="14"/>
      <c r="I58" s="14"/>
    </row>
    <row r="59" spans="1:9">
      <c r="A59" s="14"/>
      <c r="I59" s="14"/>
    </row>
    <row r="60" spans="1:9">
      <c r="A60" s="14"/>
      <c r="I60" s="14"/>
    </row>
    <row r="61" spans="1:9">
      <c r="A61" s="14"/>
      <c r="I61" s="14"/>
    </row>
    <row r="62" spans="1:9">
      <c r="A62" s="14"/>
      <c r="I62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6"/>
  <sheetViews>
    <sheetView zoomScaleNormal="100" workbookViewId="0">
      <selection activeCell="E2" sqref="E2"/>
    </sheetView>
  </sheetViews>
  <sheetFormatPr defaultColWidth="9.140625" defaultRowHeight="15"/>
  <cols>
    <col min="1" max="1" width="17.85546875" customWidth="1"/>
    <col min="2" max="2" width="21.85546875" style="56" bestFit="1" customWidth="1"/>
    <col min="3" max="4" width="18" style="56" bestFit="1" customWidth="1"/>
    <col min="5" max="5" width="15.7109375" style="6" customWidth="1"/>
    <col min="6" max="6" width="29.42578125" bestFit="1" customWidth="1"/>
    <col min="7" max="7" width="15.42578125" bestFit="1" customWidth="1"/>
    <col min="8" max="8" width="15.7109375" bestFit="1" customWidth="1"/>
    <col min="9" max="9" width="11" bestFit="1" customWidth="1"/>
    <col min="11" max="11" width="17.28515625" bestFit="1" customWidth="1"/>
  </cols>
  <sheetData>
    <row r="1" spans="1:20">
      <c r="A1" t="s">
        <v>79</v>
      </c>
      <c r="B1" s="59">
        <v>1</v>
      </c>
      <c r="C1" s="59">
        <v>1.1000000000000001</v>
      </c>
      <c r="D1" s="59">
        <v>1.2</v>
      </c>
      <c r="E1" s="82">
        <v>100</v>
      </c>
    </row>
    <row r="2" spans="1:20">
      <c r="A2" s="47" t="s">
        <v>143</v>
      </c>
      <c r="B2" s="89">
        <v>0.49554759999999998</v>
      </c>
      <c r="C2" s="90">
        <v>0.5450971</v>
      </c>
      <c r="D2" s="89">
        <v>0.59465250000000003</v>
      </c>
      <c r="E2" s="98">
        <v>1</v>
      </c>
      <c r="R2" s="56">
        <v>0.63763493000000004</v>
      </c>
      <c r="S2" s="56">
        <v>0.70140005999999999</v>
      </c>
      <c r="T2" s="60">
        <v>0.76516218000000003</v>
      </c>
    </row>
    <row r="3" spans="1:20">
      <c r="A3" s="47" t="s">
        <v>144</v>
      </c>
      <c r="B3" s="91">
        <v>0.80787869999999995</v>
      </c>
      <c r="C3" s="90">
        <v>0.88867269999999998</v>
      </c>
      <c r="D3" s="92">
        <v>0.96945669999999995</v>
      </c>
      <c r="E3" s="99">
        <v>1</v>
      </c>
      <c r="R3" s="56">
        <v>0.71078847000000001</v>
      </c>
      <c r="S3" s="56">
        <v>0.78186456000000004</v>
      </c>
      <c r="T3" s="61">
        <v>0.85294714000000005</v>
      </c>
    </row>
    <row r="4" spans="1:20">
      <c r="A4" s="47" t="s">
        <v>145</v>
      </c>
      <c r="B4" s="93">
        <v>0.70916520000000005</v>
      </c>
      <c r="C4" s="94">
        <v>0.7800764</v>
      </c>
      <c r="D4" s="95">
        <v>0.85099139999999995</v>
      </c>
      <c r="E4" s="100">
        <v>1</v>
      </c>
      <c r="R4" s="56">
        <v>0.73748650999999998</v>
      </c>
      <c r="S4" s="56">
        <v>0.81123508</v>
      </c>
      <c r="T4" s="61">
        <v>0.88498487000000003</v>
      </c>
    </row>
    <row r="5" spans="1:20">
      <c r="A5" s="47" t="s">
        <v>146</v>
      </c>
      <c r="B5" s="95">
        <v>0.75120350000000002</v>
      </c>
      <c r="C5" s="94">
        <v>0.82632450000000002</v>
      </c>
      <c r="D5" s="95">
        <v>0.90146899999999996</v>
      </c>
      <c r="E5" s="101">
        <v>1</v>
      </c>
      <c r="R5" s="56">
        <v>0.74782006000000001</v>
      </c>
      <c r="S5" s="56">
        <v>0.82260321000000003</v>
      </c>
      <c r="T5" s="61">
        <v>0.89738342999999998</v>
      </c>
    </row>
    <row r="6" spans="1:20">
      <c r="A6" s="47" t="s">
        <v>147</v>
      </c>
      <c r="B6" s="95">
        <v>0.59740530000000003</v>
      </c>
      <c r="C6" s="96">
        <v>0.65714680000000003</v>
      </c>
      <c r="D6" s="93">
        <v>0.71692599999999995</v>
      </c>
      <c r="E6" s="100">
        <v>1</v>
      </c>
      <c r="R6" s="56">
        <v>0.72641686999999999</v>
      </c>
      <c r="S6" s="56">
        <v>0.79905824000000003</v>
      </c>
      <c r="T6" s="61">
        <v>0.87170073999999997</v>
      </c>
    </row>
    <row r="7" spans="1:20">
      <c r="A7" s="47" t="s">
        <v>157</v>
      </c>
      <c r="B7" s="55">
        <f>util!F8</f>
        <v>0.49554169999999997</v>
      </c>
      <c r="C7" s="58">
        <f t="shared" ref="C7:C11" si="0">1.1*B7</f>
        <v>0.54509587000000004</v>
      </c>
      <c r="D7" s="58">
        <f t="shared" ref="D7:D11" si="1">1.2*B7</f>
        <v>0.59465003999999999</v>
      </c>
      <c r="E7" s="58"/>
      <c r="F7" s="47"/>
      <c r="G7" s="47"/>
      <c r="H7" s="47"/>
      <c r="I7" s="47"/>
    </row>
    <row r="8" spans="1:20">
      <c r="A8" s="47" t="s">
        <v>158</v>
      </c>
      <c r="B8" s="55">
        <f>util!F9</f>
        <v>0.62294629999999995</v>
      </c>
      <c r="C8" s="58">
        <f t="shared" si="0"/>
        <v>0.68524092999999997</v>
      </c>
      <c r="D8" s="58">
        <f t="shared" si="1"/>
        <v>0.74753555999999988</v>
      </c>
      <c r="E8" s="58"/>
      <c r="F8" s="47"/>
      <c r="G8" s="47"/>
      <c r="H8" s="47"/>
      <c r="I8" s="47"/>
    </row>
    <row r="9" spans="1:20">
      <c r="A9" s="47" t="s">
        <v>159</v>
      </c>
      <c r="B9" s="55">
        <f>util!F10</f>
        <v>0.70675960000000004</v>
      </c>
      <c r="C9" s="58">
        <f t="shared" si="0"/>
        <v>0.77743556000000014</v>
      </c>
      <c r="D9" s="58">
        <f t="shared" si="1"/>
        <v>0.84811152000000001</v>
      </c>
      <c r="E9" s="58"/>
      <c r="F9" s="47"/>
      <c r="G9" s="51"/>
      <c r="H9" s="47"/>
      <c r="I9" s="47"/>
      <c r="J9" s="47"/>
      <c r="K9" s="14" t="s">
        <v>227</v>
      </c>
      <c r="L9" s="56"/>
      <c r="M9" s="6"/>
    </row>
    <row r="10" spans="1:20">
      <c r="A10" s="47" t="s">
        <v>160</v>
      </c>
      <c r="B10" s="55">
        <f>util!F11</f>
        <v>0.73261419999999999</v>
      </c>
      <c r="C10" s="58">
        <f t="shared" si="0"/>
        <v>0.80587562000000001</v>
      </c>
      <c r="D10" s="58">
        <f t="shared" si="1"/>
        <v>0.87913703999999993</v>
      </c>
      <c r="E10" s="58"/>
      <c r="F10" s="47"/>
      <c r="G10" s="48"/>
      <c r="H10" s="47"/>
      <c r="I10" s="47"/>
      <c r="J10" s="47"/>
    </row>
    <row r="11" spans="1:20" ht="19.5">
      <c r="A11" s="47" t="s">
        <v>161</v>
      </c>
      <c r="B11" s="55">
        <f>util!F12</f>
        <v>0.67627360000000003</v>
      </c>
      <c r="C11" s="58">
        <f t="shared" si="0"/>
        <v>0.74390096000000006</v>
      </c>
      <c r="D11" s="58">
        <f t="shared" si="1"/>
        <v>0.81152831999999997</v>
      </c>
      <c r="E11" s="58"/>
      <c r="F11" s="14"/>
      <c r="G11" s="14"/>
      <c r="H11" s="50"/>
    </row>
    <row r="12" spans="1:20">
      <c r="B12" s="88"/>
      <c r="C12" s="58"/>
      <c r="D12" s="58"/>
      <c r="F12" s="14"/>
      <c r="G12" s="49"/>
      <c r="H12" s="6"/>
    </row>
    <row r="14" spans="1:20">
      <c r="A14" s="47"/>
    </row>
    <row r="15" spans="1:20">
      <c r="A15" s="47"/>
      <c r="B15" s="14"/>
      <c r="C15" s="54"/>
      <c r="D15" s="6"/>
      <c r="E15" s="53"/>
      <c r="F15" s="53"/>
      <c r="H15" s="53"/>
    </row>
    <row r="16" spans="1:20">
      <c r="A16" s="47"/>
      <c r="B16" s="54"/>
      <c r="C16" s="54"/>
      <c r="D16" s="54"/>
      <c r="E16" s="54"/>
      <c r="F16" s="53"/>
      <c r="G16" s="53"/>
      <c r="H16" s="53"/>
      <c r="I16" s="53"/>
    </row>
    <row r="17" spans="1:9">
      <c r="A17" s="47"/>
      <c r="B17" s="54"/>
      <c r="D17" s="54"/>
      <c r="E17" s="54"/>
      <c r="G17" s="53"/>
      <c r="I17" s="53"/>
    </row>
    <row r="18" spans="1:9">
      <c r="A18" s="47"/>
      <c r="B18" s="54"/>
      <c r="C18" s="83"/>
      <c r="D18" s="54"/>
      <c r="E18" s="54"/>
      <c r="F18" s="84"/>
      <c r="G18" s="53"/>
      <c r="I18" s="53"/>
    </row>
    <row r="19" spans="1:9">
      <c r="A19" s="47"/>
      <c r="B19" s="54"/>
      <c r="C19" s="14"/>
      <c r="D19" s="54"/>
      <c r="E19" s="54"/>
      <c r="G19" s="53"/>
      <c r="I19" s="53"/>
    </row>
    <row r="20" spans="1:9">
      <c r="A20" s="47"/>
      <c r="B20" s="54"/>
      <c r="C20" s="54"/>
      <c r="D20" s="54"/>
      <c r="E20" s="54"/>
      <c r="F20" s="53"/>
      <c r="G20" s="53"/>
      <c r="H20" s="53"/>
      <c r="I20" s="53"/>
    </row>
    <row r="21" spans="1:9">
      <c r="A21" s="47"/>
      <c r="B21" s="54"/>
      <c r="C21" s="54"/>
      <c r="D21" s="54"/>
      <c r="E21" s="54"/>
      <c r="F21" s="53"/>
      <c r="G21" s="53"/>
      <c r="H21" s="53"/>
      <c r="I21" s="53"/>
    </row>
    <row r="22" spans="1:9">
      <c r="D22" s="54"/>
      <c r="E22" s="54"/>
    </row>
    <row r="23" spans="1:9">
      <c r="A23" s="14"/>
      <c r="D23" s="54"/>
      <c r="E23" s="54"/>
    </row>
    <row r="24" spans="1:9">
      <c r="A24" s="14"/>
      <c r="D24" s="54"/>
      <c r="E24" s="54"/>
    </row>
    <row r="25" spans="1:9">
      <c r="A25" s="14"/>
      <c r="E25" s="14"/>
    </row>
    <row r="26" spans="1:9">
      <c r="A26" s="14"/>
      <c r="E26" s="73"/>
      <c r="H26" s="53"/>
    </row>
    <row r="27" spans="1:9">
      <c r="A27" s="14"/>
    </row>
    <row r="28" spans="1:9">
      <c r="A28" s="14"/>
      <c r="C28" s="53"/>
    </row>
    <row r="29" spans="1:9">
      <c r="A29" s="17"/>
    </row>
    <row r="30" spans="1:9">
      <c r="A30" s="14"/>
    </row>
    <row r="31" spans="1:9">
      <c r="A31" s="14"/>
    </row>
    <row r="32" spans="1:9">
      <c r="A32" s="14"/>
    </row>
    <row r="33" spans="1:4">
      <c r="A33" s="14"/>
    </row>
    <row r="34" spans="1:4">
      <c r="A34" s="14"/>
    </row>
    <row r="37" spans="1:4">
      <c r="A37" s="14"/>
    </row>
    <row r="38" spans="1:4">
      <c r="A38" s="14"/>
    </row>
    <row r="39" spans="1:4">
      <c r="A39" s="17"/>
    </row>
    <row r="40" spans="1:4">
      <c r="A40" s="14"/>
    </row>
    <row r="41" spans="1:4">
      <c r="A41" s="14"/>
    </row>
    <row r="42" spans="1:4">
      <c r="A42" s="14"/>
    </row>
    <row r="43" spans="1:4">
      <c r="A43" s="14"/>
      <c r="D43" s="57"/>
    </row>
    <row r="44" spans="1:4">
      <c r="A44" s="14"/>
    </row>
    <row r="45" spans="1:4">
      <c r="A45" s="14"/>
    </row>
    <row r="46" spans="1:4">
      <c r="A46" s="14"/>
    </row>
    <row r="48" spans="1:4">
      <c r="A48" s="14"/>
    </row>
    <row r="49" spans="1:4">
      <c r="A49" s="14"/>
    </row>
    <row r="50" spans="1:4">
      <c r="A50" s="17"/>
    </row>
    <row r="51" spans="1:4">
      <c r="A51" s="14"/>
    </row>
    <row r="52" spans="1:4">
      <c r="A52" s="14"/>
    </row>
    <row r="53" spans="1:4">
      <c r="A53" s="14"/>
    </row>
    <row r="54" spans="1:4">
      <c r="A54" s="14"/>
      <c r="D54" s="57"/>
    </row>
    <row r="55" spans="1:4">
      <c r="A55" s="14"/>
    </row>
    <row r="56" spans="1:4">
      <c r="A56" s="14"/>
    </row>
    <row r="57" spans="1:4">
      <c r="A57" s="14"/>
    </row>
    <row r="58" spans="1:4">
      <c r="A58" s="14"/>
    </row>
    <row r="59" spans="1:4">
      <c r="A59" s="14"/>
    </row>
    <row r="60" spans="1:4">
      <c r="A60" s="14"/>
      <c r="C60" s="57"/>
    </row>
    <row r="61" spans="1:4">
      <c r="A61" s="14"/>
    </row>
    <row r="63" spans="1:4">
      <c r="A63" s="14"/>
    </row>
    <row r="64" spans="1:4">
      <c r="A64" s="14"/>
    </row>
    <row r="65" spans="1:1">
      <c r="A65" s="17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7" spans="1:1">
      <c r="A77" s="14"/>
    </row>
    <row r="78" spans="1:1">
      <c r="A78" s="14"/>
    </row>
    <row r="79" spans="1:1">
      <c r="A79" s="17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6" spans="1:1">
      <c r="A86" s="14"/>
    </row>
    <row r="87" spans="1:1">
      <c r="A87" s="14"/>
    </row>
    <row r="88" spans="1:1">
      <c r="A88" s="17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F18" sqref="F18"/>
    </sheetView>
  </sheetViews>
  <sheetFormatPr defaultRowHeight="15"/>
  <cols>
    <col min="4" max="4" width="11" bestFit="1" customWidth="1"/>
    <col min="5" max="6" width="17.28515625" bestFit="1" customWidth="1"/>
    <col min="8" max="8" width="13.140625" bestFit="1" customWidth="1"/>
    <col min="9" max="9" width="14" customWidth="1"/>
  </cols>
  <sheetData>
    <row r="1" spans="1:10">
      <c r="A1" t="s">
        <v>222</v>
      </c>
      <c r="B1" t="s">
        <v>223</v>
      </c>
      <c r="C1" t="s">
        <v>228</v>
      </c>
      <c r="D1" t="s">
        <v>224</v>
      </c>
      <c r="E1" t="s">
        <v>225</v>
      </c>
      <c r="F1" t="s">
        <v>219</v>
      </c>
      <c r="G1" t="s">
        <v>220</v>
      </c>
      <c r="H1" t="s">
        <v>229</v>
      </c>
      <c r="I1" t="s">
        <v>230</v>
      </c>
      <c r="J1" t="s">
        <v>226</v>
      </c>
    </row>
    <row r="2" spans="1:10">
      <c r="A2" t="s">
        <v>169</v>
      </c>
      <c r="B2" t="s">
        <v>221</v>
      </c>
      <c r="C2" t="s">
        <v>170</v>
      </c>
      <c r="D2" t="s">
        <v>171</v>
      </c>
      <c r="E2" t="s">
        <v>172</v>
      </c>
      <c r="F2" s="79">
        <v>0.37503690000000001</v>
      </c>
      <c r="G2" s="64">
        <v>1.868206E-2</v>
      </c>
      <c r="H2" s="79">
        <v>0.33842070000000002</v>
      </c>
      <c r="I2" s="79">
        <v>0.41165299999999999</v>
      </c>
      <c r="J2" t="s">
        <v>173</v>
      </c>
    </row>
    <row r="3" spans="1:10">
      <c r="A3" t="s">
        <v>169</v>
      </c>
      <c r="B3" t="s">
        <v>221</v>
      </c>
      <c r="C3" t="s">
        <v>174</v>
      </c>
      <c r="D3" t="s">
        <v>171</v>
      </c>
      <c r="E3" t="s">
        <v>172</v>
      </c>
      <c r="F3" s="79">
        <v>0.4482582</v>
      </c>
      <c r="G3" s="64">
        <v>2.1299180000000001E-2</v>
      </c>
      <c r="H3" s="79">
        <v>0.4065126</v>
      </c>
      <c r="I3" s="79">
        <v>0.49000379999999999</v>
      </c>
      <c r="J3" t="s">
        <v>175</v>
      </c>
    </row>
    <row r="4" spans="1:10">
      <c r="A4" t="s">
        <v>169</v>
      </c>
      <c r="B4" t="s">
        <v>221</v>
      </c>
      <c r="C4" t="s">
        <v>176</v>
      </c>
      <c r="D4" t="s">
        <v>171</v>
      </c>
      <c r="E4" t="s">
        <v>172</v>
      </c>
      <c r="F4" s="79">
        <v>0.54090389999999999</v>
      </c>
      <c r="G4" s="64">
        <v>1.899462E-2</v>
      </c>
      <c r="H4" s="79">
        <v>0.50367510000000004</v>
      </c>
      <c r="I4" s="79">
        <v>0.57813270000000005</v>
      </c>
      <c r="J4" t="s">
        <v>177</v>
      </c>
    </row>
    <row r="5" spans="1:10">
      <c r="A5" t="s">
        <v>169</v>
      </c>
      <c r="B5" t="s">
        <v>221</v>
      </c>
      <c r="C5" t="s">
        <v>178</v>
      </c>
      <c r="D5" t="s">
        <v>171</v>
      </c>
      <c r="E5" t="s">
        <v>172</v>
      </c>
      <c r="F5" s="79">
        <v>0.66052440000000001</v>
      </c>
      <c r="G5" s="64">
        <v>3.062436E-2</v>
      </c>
      <c r="H5" s="79">
        <v>0.60050179999999997</v>
      </c>
      <c r="I5" s="79">
        <v>0.72054700000000005</v>
      </c>
      <c r="J5" t="s">
        <v>179</v>
      </c>
    </row>
    <row r="6" spans="1:10">
      <c r="A6" t="s">
        <v>169</v>
      </c>
      <c r="B6" t="s">
        <v>221</v>
      </c>
      <c r="C6" t="s">
        <v>180</v>
      </c>
      <c r="D6" t="s">
        <v>171</v>
      </c>
      <c r="E6" t="s">
        <v>172</v>
      </c>
      <c r="F6" s="79">
        <v>0.58957990000000005</v>
      </c>
      <c r="G6" s="64">
        <v>8.0062339999999996E-2</v>
      </c>
      <c r="H6" s="79">
        <v>0.43266060000000001</v>
      </c>
      <c r="I6" s="79">
        <v>0.74649920000000003</v>
      </c>
      <c r="J6" t="s">
        <v>181</v>
      </c>
    </row>
    <row r="7" spans="1:10" ht="15.75" thickBot="1">
      <c r="A7" s="85" t="s">
        <v>169</v>
      </c>
      <c r="B7" s="85" t="s">
        <v>221</v>
      </c>
      <c r="C7" s="85" t="s">
        <v>231</v>
      </c>
      <c r="D7" s="85" t="s">
        <v>171</v>
      </c>
      <c r="E7" s="85" t="s">
        <v>172</v>
      </c>
      <c r="F7" s="85">
        <v>0.51285840000000005</v>
      </c>
      <c r="G7" s="85">
        <v>1.3073817E-2</v>
      </c>
      <c r="H7" s="85">
        <v>0.48723420000000001</v>
      </c>
      <c r="I7" s="85">
        <v>0.53848260000000003</v>
      </c>
      <c r="J7" s="86" t="s">
        <v>232</v>
      </c>
    </row>
    <row r="8" spans="1:10">
      <c r="A8" t="s">
        <v>182</v>
      </c>
      <c r="B8" t="s">
        <v>221</v>
      </c>
      <c r="C8" t="s">
        <v>170</v>
      </c>
      <c r="D8" t="s">
        <v>171</v>
      </c>
      <c r="E8" t="s">
        <v>172</v>
      </c>
      <c r="F8" s="80">
        <v>0.49554169999999997</v>
      </c>
      <c r="G8" s="64">
        <v>1.122254E-2</v>
      </c>
      <c r="H8" s="79">
        <v>0.47354600000000002</v>
      </c>
      <c r="I8" s="79">
        <v>0.51753749999999998</v>
      </c>
      <c r="J8" t="s">
        <v>183</v>
      </c>
    </row>
    <row r="9" spans="1:10">
      <c r="A9" t="s">
        <v>182</v>
      </c>
      <c r="B9" t="s">
        <v>221</v>
      </c>
      <c r="C9" t="s">
        <v>174</v>
      </c>
      <c r="D9" t="s">
        <v>171</v>
      </c>
      <c r="E9" t="s">
        <v>172</v>
      </c>
      <c r="F9" s="80">
        <v>0.62294629999999995</v>
      </c>
      <c r="G9" s="64">
        <v>1.5819420000000001E-2</v>
      </c>
      <c r="H9" s="79">
        <v>0.59194080000000004</v>
      </c>
      <c r="I9" s="79">
        <v>0.65395179999999997</v>
      </c>
      <c r="J9" t="s">
        <v>184</v>
      </c>
    </row>
    <row r="10" spans="1:10">
      <c r="A10" t="s">
        <v>182</v>
      </c>
      <c r="B10" t="s">
        <v>221</v>
      </c>
      <c r="C10" t="s">
        <v>176</v>
      </c>
      <c r="D10" t="s">
        <v>171</v>
      </c>
      <c r="E10" t="s">
        <v>172</v>
      </c>
      <c r="F10" s="80">
        <v>0.70675960000000004</v>
      </c>
      <c r="G10" s="64">
        <v>1.34862E-2</v>
      </c>
      <c r="H10" s="79">
        <v>0.68032720000000002</v>
      </c>
      <c r="I10" s="79">
        <v>0.73319210000000001</v>
      </c>
      <c r="J10" t="s">
        <v>185</v>
      </c>
    </row>
    <row r="11" spans="1:10">
      <c r="A11" t="s">
        <v>182</v>
      </c>
      <c r="B11" t="s">
        <v>221</v>
      </c>
      <c r="C11" t="s">
        <v>178</v>
      </c>
      <c r="D11" t="s">
        <v>171</v>
      </c>
      <c r="E11" t="s">
        <v>172</v>
      </c>
      <c r="F11" s="80">
        <v>0.73261419999999999</v>
      </c>
      <c r="G11" s="64">
        <v>2.0490189999999998E-2</v>
      </c>
      <c r="H11" s="79">
        <v>0.69245420000000002</v>
      </c>
      <c r="I11" s="79">
        <v>0.77277430000000003</v>
      </c>
      <c r="J11" t="s">
        <v>186</v>
      </c>
    </row>
    <row r="12" spans="1:10">
      <c r="A12" t="s">
        <v>182</v>
      </c>
      <c r="B12" t="s">
        <v>221</v>
      </c>
      <c r="C12" t="s">
        <v>180</v>
      </c>
      <c r="D12" t="s">
        <v>171</v>
      </c>
      <c r="E12" t="s">
        <v>172</v>
      </c>
      <c r="F12" s="80">
        <v>0.67627360000000003</v>
      </c>
      <c r="G12" s="64">
        <v>6.2532099999999993E-2</v>
      </c>
      <c r="H12" s="79">
        <v>0.55371289999999995</v>
      </c>
      <c r="I12" s="79">
        <v>0.7988343</v>
      </c>
      <c r="J12" t="s">
        <v>187</v>
      </c>
    </row>
    <row r="13" spans="1:10" ht="15.75" thickBot="1">
      <c r="A13" s="85" t="s">
        <v>182</v>
      </c>
      <c r="B13" s="85" t="s">
        <v>221</v>
      </c>
      <c r="C13" s="85" t="s">
        <v>231</v>
      </c>
      <c r="D13" s="85" t="s">
        <v>171</v>
      </c>
      <c r="E13" s="85" t="s">
        <v>172</v>
      </c>
      <c r="F13" s="85">
        <v>0.65760609999999997</v>
      </c>
      <c r="G13" s="85">
        <v>8.9337740000000002E-3</v>
      </c>
      <c r="H13" s="85">
        <v>0.64009629999999995</v>
      </c>
      <c r="I13" s="85">
        <v>0.67511600000000005</v>
      </c>
      <c r="J13" s="85" t="s">
        <v>233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model_males</vt:lpstr>
      <vt:lpstr>model_females</vt:lpstr>
      <vt:lpstr>dep_males_splines</vt:lpstr>
      <vt:lpstr>dep_females_splines</vt:lpstr>
      <vt:lpstr>smk_females</vt:lpstr>
      <vt:lpstr>smk_males</vt:lpstr>
      <vt:lpstr>util_males</vt:lpstr>
      <vt:lpstr>util_females</vt:lpstr>
      <vt:lpstr>util</vt:lpstr>
      <vt:lpstr>calc_probs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Tam</dc:creator>
  <cp:lastModifiedBy>Tam, Jamie</cp:lastModifiedBy>
  <dcterms:created xsi:type="dcterms:W3CDTF">2016-11-20T00:41:49Z</dcterms:created>
  <dcterms:modified xsi:type="dcterms:W3CDTF">2023-09-05T20:56:47Z</dcterms:modified>
</cp:coreProperties>
</file>