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uro\Dropbox\SGR Chapter 7 Mental Health Substance Use\Data analysis\mds-model\"/>
    </mc:Choice>
  </mc:AlternateContent>
  <xr:revisionPtr revIDLastSave="0" documentId="13_ncr:1_{7DC67F88-D3B7-4930-9256-0F8D1BE336AC}" xr6:coauthVersionLast="47" xr6:coauthVersionMax="47" xr10:uidLastSave="{00000000-0000-0000-0000-000000000000}"/>
  <bookViews>
    <workbookView xWindow="-110" yWindow="-110" windowWidth="22780" windowHeight="14660" tabRatio="935" xr2:uid="{00000000-000D-0000-FFFF-FFFF00000000}"/>
  </bookViews>
  <sheets>
    <sheet name="model_males" sheetId="16" r:id="rId1"/>
    <sheet name="model_females" sheetId="11" r:id="rId2"/>
    <sheet name="dep_males_splines" sheetId="18" r:id="rId3"/>
    <sheet name="dep_females_splines" sheetId="17" r:id="rId4"/>
    <sheet name="smk_females" sheetId="9" r:id="rId5"/>
    <sheet name="smk_males" sheetId="14" r:id="rId6"/>
    <sheet name="smk_females_spd" sheetId="21" r:id="rId7"/>
    <sheet name="smk_females_nospd" sheetId="22" r:id="rId8"/>
    <sheet name="smk_males_spd" sheetId="23" r:id="rId9"/>
    <sheet name="smk_males_nospd" sheetId="24" r:id="rId10"/>
    <sheet name="util_males" sheetId="20" r:id="rId11"/>
    <sheet name="util_females" sheetId="6" r:id="rId12"/>
    <sheet name="calc_probs" sheetId="2" r:id="rId13"/>
    <sheet name="summary" sheetId="3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6" l="1"/>
  <c r="C18" i="16"/>
  <c r="D17" i="16"/>
  <c r="C17" i="16"/>
  <c r="B2" i="17" l="1"/>
  <c r="B2" i="18"/>
  <c r="C15" i="11" l="1"/>
  <c r="C14" i="11"/>
  <c r="D18" i="11" l="1"/>
  <c r="C18" i="11"/>
  <c r="D17" i="11"/>
  <c r="C17" i="11"/>
  <c r="C7" i="20" l="1"/>
  <c r="D11" i="20"/>
  <c r="C11" i="20"/>
  <c r="D10" i="20"/>
  <c r="C10" i="20"/>
  <c r="D9" i="20"/>
  <c r="C9" i="20"/>
  <c r="D8" i="20"/>
  <c r="C8" i="20"/>
  <c r="D7" i="20"/>
  <c r="D8" i="6"/>
  <c r="D9" i="6"/>
  <c r="D10" i="6"/>
  <c r="D11" i="6"/>
  <c r="D7" i="6"/>
  <c r="C8" i="6"/>
  <c r="C9" i="6"/>
  <c r="C10" i="6"/>
  <c r="C11" i="6"/>
  <c r="C7" i="6"/>
  <c r="D13" i="2" l="1"/>
  <c r="C13" i="2"/>
  <c r="B13" i="2"/>
  <c r="B10" i="2"/>
  <c r="H21" i="2" s="1"/>
  <c r="E6" i="2"/>
  <c r="D6" i="2" s="1"/>
  <c r="D9" i="2" s="1"/>
  <c r="E7" i="2"/>
  <c r="C7" i="2" s="1"/>
  <c r="E12" i="2"/>
  <c r="D12" i="2" s="1"/>
  <c r="B29" i="3"/>
  <c r="B7" i="3" s="1"/>
  <c r="B27" i="3"/>
  <c r="B2" i="3" s="1"/>
  <c r="C26" i="3"/>
  <c r="B26" i="3" s="1"/>
  <c r="B3" i="3" s="1"/>
  <c r="C25" i="3"/>
  <c r="B25" i="3" s="1"/>
  <c r="B4" i="3" s="1"/>
  <c r="B5" i="3" s="1"/>
  <c r="D8" i="2"/>
  <c r="D10" i="2"/>
  <c r="D11" i="2"/>
  <c r="C10" i="2"/>
  <c r="C11" i="2"/>
  <c r="C8" i="2"/>
  <c r="B8" i="2"/>
  <c r="H19" i="2" s="1"/>
  <c r="B11" i="2"/>
  <c r="H22" i="2" s="1"/>
  <c r="C6" i="2"/>
  <c r="C9" i="2"/>
  <c r="B7" i="2"/>
  <c r="H18" i="2" s="1"/>
  <c r="B6" i="2" l="1"/>
  <c r="H17" i="2" s="1"/>
  <c r="D7" i="2"/>
  <c r="B9" i="2"/>
  <c r="H20" i="2" s="1"/>
  <c r="B12" i="2"/>
  <c r="B28" i="3"/>
  <c r="C12" i="2"/>
</calcChain>
</file>

<file path=xl/sharedStrings.xml><?xml version="1.0" encoding="utf-8"?>
<sst xmlns="http://schemas.openxmlformats.org/spreadsheetml/2006/main" count="653" uniqueCount="211">
  <si>
    <t>dep1stayrecov_rate</t>
  </si>
  <si>
    <t>dep1recov_rate</t>
  </si>
  <si>
    <t>dep1norecov_rate</t>
  </si>
  <si>
    <t>dep1_inc</t>
  </si>
  <si>
    <t>deprrecov_rate</t>
  </si>
  <si>
    <t>depr_inc</t>
  </si>
  <si>
    <t>Estimate</t>
  </si>
  <si>
    <t>smk_init</t>
  </si>
  <si>
    <t>CISNET</t>
  </si>
  <si>
    <t>CI = 1 - EXP(-IR xT)</t>
  </si>
  <si>
    <t>CI = IR x T</t>
  </si>
  <si>
    <t>fraction18dep1</t>
  </si>
  <si>
    <t>scale_smk_init</t>
  </si>
  <si>
    <t>Cumulative incidence</t>
  </si>
  <si>
    <t>Time (years)</t>
  </si>
  <si>
    <t>Eaton (2008)</t>
  </si>
  <si>
    <t>Hardeveld (2013)</t>
  </si>
  <si>
    <t>Hasin (2005)</t>
  </si>
  <si>
    <t>scale_smk_cess</t>
  </si>
  <si>
    <t>RRcs_dep1</t>
  </si>
  <si>
    <t>RRfs_dep1</t>
  </si>
  <si>
    <t>ORdepr_postquit</t>
  </si>
  <si>
    <t>RRdepr_death</t>
  </si>
  <si>
    <t>Source</t>
  </si>
  <si>
    <t>Notes</t>
  </si>
  <si>
    <t>Richards (2011)</t>
  </si>
  <si>
    <t>ORhdepr_csquit</t>
  </si>
  <si>
    <t>Ecs_depr</t>
  </si>
  <si>
    <t>Edepr_smkinit</t>
  </si>
  <si>
    <t>15% of MDD cases unremitting even after 23 years = 0.006521739</t>
  </si>
  <si>
    <t>0.3825 of sample have recurrent episode after 10 years = 0.03825</t>
  </si>
  <si>
    <t>0.4675 of sample stays recovered after 10 years = 0.04675</t>
  </si>
  <si>
    <t>Baltimore sample, exclusively among first onset population</t>
  </si>
  <si>
    <t>Netherlands sample with 6 months+ remission from MDE</t>
  </si>
  <si>
    <t>No significant difference in rates of recovery between 1st vs subsequent episodes</t>
  </si>
  <si>
    <r>
      <t>Klungs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yr (2006)</t>
    </r>
  </si>
  <si>
    <t>Former smokers have higher risk of depression than never smokers (HR = 1.46 CI: 0.70, 3.03 for quit &lt;5 yrs; HR = 1.49 CI: 0.75, 2.96 quit &gt;5 yrs)</t>
  </si>
  <si>
    <t>Hitsman (2012)</t>
  </si>
  <si>
    <t>Cavazos-Rehg (2014)</t>
  </si>
  <si>
    <t>Scaling factor applied to CISNET rates</t>
  </si>
  <si>
    <t>Fraction of 18-year olds with past year MDE who are in 1st MDE (and not MDE-R)</t>
  </si>
  <si>
    <t>OR</t>
  </si>
  <si>
    <t>RR</t>
  </si>
  <si>
    <t>Proportion</t>
  </si>
  <si>
    <t>Multiplier</t>
  </si>
  <si>
    <t>Age-specific</t>
  </si>
  <si>
    <t>Calibrate est.</t>
  </si>
  <si>
    <t>Parameter</t>
  </si>
  <si>
    <t>Type</t>
  </si>
  <si>
    <t>Model derived</t>
  </si>
  <si>
    <t>Used 'smoothed' 5-year data points extracted from figure</t>
  </si>
  <si>
    <t>smk_cess</t>
  </si>
  <si>
    <t>death_ns,fs,cs</t>
  </si>
  <si>
    <t>Mortality rate by age, gender, smoking status</t>
  </si>
  <si>
    <t>Age, gender,year-specific initiation probabilities</t>
  </si>
  <si>
    <t>Age, gender,year-specific cessation probabilities</t>
  </si>
  <si>
    <t>Smokers who quit at follow-up had decreased risk of mood/anxiety disorder (OR=0.6, CI: 0.4-0.9) odds of depressive episode after quitting smoking</t>
  </si>
  <si>
    <t>Annual probability</t>
  </si>
  <si>
    <t>Incidence rate</t>
  </si>
  <si>
    <t>Walker (2015)</t>
  </si>
  <si>
    <t>Discrete time</t>
  </si>
  <si>
    <t>Continuous time</t>
  </si>
  <si>
    <t>CI = 1 - (1-p)^T</t>
  </si>
  <si>
    <t>(1-p)^T = 1 - CI</t>
  </si>
  <si>
    <t>1-p = (1-CI)^(1/T)</t>
  </si>
  <si>
    <t>p = 1 - (1-CI)^(1/T)</t>
  </si>
  <si>
    <t>cont_hardeveld</t>
  </si>
  <si>
    <t>disc_hardeveld</t>
  </si>
  <si>
    <t>annualprob_hardeveld</t>
  </si>
  <si>
    <t>cont_eaton</t>
  </si>
  <si>
    <t>disc_eaton</t>
  </si>
  <si>
    <t>annualprob_eaton</t>
  </si>
  <si>
    <t>sumofsq smk</t>
  </si>
  <si>
    <t>sumofsq dep</t>
  </si>
  <si>
    <t>smkinit_SF</t>
  </si>
  <si>
    <t>smkcess_SF</t>
  </si>
  <si>
    <t>estimate</t>
  </si>
  <si>
    <t>Hazard rate</t>
  </si>
  <si>
    <t>bhat</t>
  </si>
  <si>
    <t>parameter</t>
  </si>
  <si>
    <t>description</t>
  </si>
  <si>
    <t>uses the same rate for recurring depressive episode for all ages</t>
  </si>
  <si>
    <t>RR of 1st depressive episode if current smoker</t>
  </si>
  <si>
    <t>RR of 1st depressive episode if former smoker</t>
  </si>
  <si>
    <t>former smokers have lower odds of depressive episode after quitting</t>
  </si>
  <si>
    <t>RR of mortality among those currently depressed</t>
  </si>
  <si>
    <t>probability of recovering from 1st MDE with risk for future episodes</t>
  </si>
  <si>
    <t>smokers with past depression have  lower odds of quitting</t>
  </si>
  <si>
    <t>lower</t>
  </si>
  <si>
    <t>upper</t>
  </si>
  <si>
    <t>CI: 1.54-1.90 for Walker, but Need RR of mortality that adjusts for smoking - NHANES: RR for current smokers = 1.727** (1.124 - 2.653), not sig for FS or NS</t>
  </si>
  <si>
    <t>Smokers with past depression have  19% lower odds of long-term abstinence than MD- smokers 95% CI = 0.67–0.97,</t>
  </si>
  <si>
    <t>Swendsen (2010)</t>
  </si>
  <si>
    <t>Mojtabai (2013)</t>
  </si>
  <si>
    <t>Source 2</t>
  </si>
  <si>
    <t>adjusted OR for new onset of major depressive episodes among former smokers OR = 1.05 (0.88,1.24)</t>
  </si>
  <si>
    <t>Current smokers have higher risk of depression than never smokers (HR=1.70 CI: 1.08, 2.70); Norway 1990 follow-up 2001</t>
  </si>
  <si>
    <t>adjusted OR for new onset of major depressive episodes smokers wgt avg across current smoker categories; US NESARC 2001-2005 with 3-yr follow-up</t>
  </si>
  <si>
    <t>van Gool (2006)</t>
  </si>
  <si>
    <t>Current smoking adjusted RR for depression at follow-up (see van Gool tab)</t>
  </si>
  <si>
    <t>OR onset of nicotine dependence at T2 among non-nicotine dependent at time 1</t>
  </si>
  <si>
    <t>Current smoking RR for depression at follow-up</t>
  </si>
  <si>
    <t>OR onset of T2 nicotine dependence among T1 non-nicotine dependent</t>
  </si>
  <si>
    <t>Convert rate to probability</t>
  </si>
  <si>
    <t>HR</t>
  </si>
  <si>
    <t>smkcess_youthSF</t>
  </si>
  <si>
    <t>scaling factor applied to youth cessation rates</t>
  </si>
  <si>
    <t>scaling factor applied to adult cessation rates</t>
  </si>
  <si>
    <t>scaling factor applied to youth initiation rates</t>
  </si>
  <si>
    <t>scaling factor applied to adult initiation rates</t>
  </si>
  <si>
    <t>smkinit_SF_35to64</t>
  </si>
  <si>
    <t>smkinit_SF_65plus</t>
  </si>
  <si>
    <t>about 15% have not recovered, even after 20 years</t>
  </si>
  <si>
    <t>of follow-up (Figure 1). Of the 78 subjects who recovered,</t>
  </si>
  <si>
    <t>35, or about 45%, have had a recurrent episode—</t>
  </si>
  <si>
    <t>that is, about 38% of the entire sample after 10 years</t>
  </si>
  <si>
    <t>(0.85_x0004_0.45=0.38) have had a recurrent episode. By this</t>
  </si>
  <si>
    <t>estimate, 53% of those with a lifetime episode of depressive</t>
  </si>
  <si>
    <t>disorder either do not recover at all or have at least</t>
  </si>
  <si>
    <t>1 recurrence. This estimate is higher than the 40% estimated</t>
  </si>
  <si>
    <t>in the Lundby study,11 which included</t>
  </si>
  <si>
    <t>In the Baltimore ECA Followup,</t>
  </si>
  <si>
    <t>depinc1</t>
  </si>
  <si>
    <t>depinc2</t>
  </si>
  <si>
    <t>depinc3</t>
  </si>
  <si>
    <t>forget1</t>
  </si>
  <si>
    <t>forget2</t>
  </si>
  <si>
    <t>forget3</t>
  </si>
  <si>
    <t>forget4</t>
  </si>
  <si>
    <t>forget5</t>
  </si>
  <si>
    <t>splines for transition from formerdep to nevdep</t>
  </si>
  <si>
    <t>splines for incidence of 1st DE youth young adults</t>
  </si>
  <si>
    <t>smkinit_SF_18to34</t>
  </si>
  <si>
    <t>smkcess_SF_35to64</t>
  </si>
  <si>
    <t>smkcess_SF_18to34</t>
  </si>
  <si>
    <t>smkcess_SF_65plus</t>
  </si>
  <si>
    <t>smkinit_youthSF</t>
  </si>
  <si>
    <t>probability of recovering from MDE</t>
  </si>
  <si>
    <t>age18-25 probability of forgetting past MDE if formerdepnevdep OR age group prob</t>
  </si>
  <si>
    <t>age26-34 probability of forgetting past MDE if formerdepnevdep OR age group prob</t>
  </si>
  <si>
    <t>age35-49 probability of forgetting past MDE if formerdepnevdep OR age group prob</t>
  </si>
  <si>
    <t>age50-64 probability of forgetting past MDE if formerdepnevdep OR age group prob</t>
  </si>
  <si>
    <t>age65+ probability of forgetting past MDE if formerdepnevdep OR age group prob</t>
  </si>
  <si>
    <t>ahltmde_18to25</t>
  </si>
  <si>
    <t>ahltmde_26to34</t>
  </si>
  <si>
    <t>ahltmde_35to49</t>
  </si>
  <si>
    <t>ahltmde_50to64</t>
  </si>
  <si>
    <t>ahltmde_65plus</t>
  </si>
  <si>
    <t>percent of depsmk saw health professional for MDE</t>
  </si>
  <si>
    <t>scale probability of recovering from MDE if current smoker</t>
  </si>
  <si>
    <t>scale probability of recovering from MDE if former smoker</t>
  </si>
  <si>
    <t>deprecovSF_fs</t>
  </si>
  <si>
    <t>deprecovSF_cs</t>
  </si>
  <si>
    <t>display</t>
  </si>
  <si>
    <t>deprecov_rate</t>
  </si>
  <si>
    <t>smokers with history of depression have  lower odds of quitting</t>
  </si>
  <si>
    <t>Efs_depr</t>
  </si>
  <si>
    <t>ORhdep_quit</t>
  </si>
  <si>
    <t>util_18to25</t>
  </si>
  <si>
    <t>util_26to34</t>
  </si>
  <si>
    <t>util_35_49</t>
  </si>
  <si>
    <t>util_50_64</t>
  </si>
  <si>
    <t>util_65plus</t>
  </si>
  <si>
    <t>based on NSDUH 2010-2015</t>
  </si>
  <si>
    <t>based on NSDUH 2010-2016</t>
  </si>
  <si>
    <t>based on NSDUH 2010-2017</t>
  </si>
  <si>
    <t>based on NSDUH 2010-2018</t>
  </si>
  <si>
    <t>based on NSDUH 2010-2019</t>
  </si>
  <si>
    <t>inc_SF</t>
  </si>
  <si>
    <t>rescale Eaton probabilities ages 18+</t>
  </si>
  <si>
    <t>scale incidence probabilities by factor</t>
  </si>
  <si>
    <t>year_SF</t>
  </si>
  <si>
    <t>year to start scaling dep1inc</t>
  </si>
  <si>
    <t>ahltmde78</t>
  </si>
  <si>
    <t>males</t>
  </si>
  <si>
    <t>2010-2017</t>
  </si>
  <si>
    <t>18to25</t>
  </si>
  <si>
    <t>ahltmde</t>
  </si>
  <si>
    <t>depsmkpop</t>
  </si>
  <si>
    <t>males_ahltmde_18to25</t>
  </si>
  <si>
    <t>ahltmde125</t>
  </si>
  <si>
    <t>26to34</t>
  </si>
  <si>
    <t>males_ahltmde_26to34</t>
  </si>
  <si>
    <t>ahltmde220</t>
  </si>
  <si>
    <t>35to49</t>
  </si>
  <si>
    <t>males_ahltmde_35to49</t>
  </si>
  <si>
    <t>ahltmde320</t>
  </si>
  <si>
    <t>50to64</t>
  </si>
  <si>
    <t>males_ahltmde_50to64</t>
  </si>
  <si>
    <t>ahltmde420</t>
  </si>
  <si>
    <t>65plus</t>
  </si>
  <si>
    <t>males_ahltmde_65plus</t>
  </si>
  <si>
    <t>ahltmde109</t>
  </si>
  <si>
    <t>females</t>
  </si>
  <si>
    <t>females_ahltmde_18to25</t>
  </si>
  <si>
    <t>ahltmde149</t>
  </si>
  <si>
    <t>females_ahltmde_26to34</t>
  </si>
  <si>
    <t>ahltmde248</t>
  </si>
  <si>
    <t>females_ahltmde_35to49</t>
  </si>
  <si>
    <t>ahltmde348</t>
  </si>
  <si>
    <t>females_ahltmde_50to64</t>
  </si>
  <si>
    <t>ahltmde448</t>
  </si>
  <si>
    <t>females_ahltmde_65plus</t>
  </si>
  <si>
    <t>equity_init</t>
  </si>
  <si>
    <t>equity_cess</t>
  </si>
  <si>
    <t>scaling of policy initiation effects to achieve equity between current and never MD</t>
  </si>
  <si>
    <t>scaling of policy cessation effects to achieve equity</t>
  </si>
  <si>
    <t>equity_init_f</t>
  </si>
  <si>
    <t>equity_cess_f</t>
  </si>
  <si>
    <t>equity_init_r</t>
  </si>
  <si>
    <t>equity_cess_r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</si>
</sst>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0.000"/>
    <numFmt numFmtId="169" formatCode="0.0000"/>
    <numFmt numFmtId="170" formatCode="0.0%"/>
    <numFmt numFmtId="171" formatCode="_(* #,##0.0000000000000_);_(* \(#,##0.000000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8CACC"/>
      </left>
      <right style="medium">
        <color rgb="FFC8CACC"/>
      </right>
      <top style="thin">
        <color rgb="FF000000"/>
      </top>
      <bottom style="thin">
        <color rgb="FF000000"/>
      </bottom>
      <diagonal/>
    </border>
    <border>
      <left style="medium">
        <color rgb="FFC8CA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center"/>
    </xf>
    <xf numFmtId="168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168" fontId="0" fillId="0" borderId="0" xfId="1" applyNumberFormat="1" applyFont="1"/>
    <xf numFmtId="43" fontId="2" fillId="0" borderId="0" xfId="0" applyNumberFormat="1" applyFont="1"/>
    <xf numFmtId="164" fontId="2" fillId="0" borderId="0" xfId="0" applyNumberFormat="1" applyFont="1"/>
    <xf numFmtId="2" fontId="6" fillId="0" borderId="0" xfId="1" applyNumberFormat="1" applyFont="1" applyFill="1" applyAlignment="1">
      <alignment horizontal="center"/>
    </xf>
    <xf numFmtId="0" fontId="8" fillId="0" borderId="2" xfId="0" applyFont="1" applyBorder="1" applyAlignment="1">
      <alignment horizontal="left" vertical="center"/>
    </xf>
    <xf numFmtId="11" fontId="0" fillId="0" borderId="0" xfId="0" applyNumberFormat="1"/>
    <xf numFmtId="168" fontId="0" fillId="0" borderId="0" xfId="1" applyNumberFormat="1" applyFont="1" applyAlignment="1">
      <alignment vertical="center"/>
    </xf>
    <xf numFmtId="168" fontId="0" fillId="0" borderId="0" xfId="1" applyNumberFormat="1" applyFont="1" applyFill="1" applyAlignment="1">
      <alignment vertical="center"/>
    </xf>
    <xf numFmtId="2" fontId="0" fillId="0" borderId="0" xfId="1" applyNumberFormat="1" applyFont="1" applyFill="1" applyAlignment="1">
      <alignment horizontal="right"/>
    </xf>
    <xf numFmtId="2" fontId="0" fillId="0" borderId="0" xfId="1" applyNumberFormat="1" applyFont="1" applyAlignment="1">
      <alignment horizontal="right"/>
    </xf>
    <xf numFmtId="43" fontId="0" fillId="0" borderId="0" xfId="1" applyFont="1"/>
    <xf numFmtId="2" fontId="8" fillId="0" borderId="2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0" fontId="0" fillId="2" borderId="0" xfId="0" applyFill="1"/>
    <xf numFmtId="164" fontId="0" fillId="2" borderId="0" xfId="1" applyNumberFormat="1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9" fontId="1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0" fontId="7" fillId="0" borderId="0" xfId="2" applyBorder="1" applyAlignment="1"/>
    <xf numFmtId="168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170" fontId="0" fillId="0" borderId="0" xfId="3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0" fontId="1" fillId="0" borderId="0" xfId="3" applyNumberFormat="1" applyFont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/>
    </xf>
    <xf numFmtId="0" fontId="10" fillId="0" borderId="0" xfId="0" applyFont="1"/>
    <xf numFmtId="43" fontId="0" fillId="0" borderId="0" xfId="1" applyFont="1" applyFill="1" applyAlignment="1">
      <alignment vertical="center"/>
    </xf>
    <xf numFmtId="2" fontId="0" fillId="0" borderId="0" xfId="1" applyNumberFormat="1" applyFont="1" applyAlignment="1">
      <alignment horizontal="center"/>
    </xf>
    <xf numFmtId="0" fontId="9" fillId="0" borderId="0" xfId="0" applyFont="1"/>
    <xf numFmtId="2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 vertical="center"/>
    </xf>
    <xf numFmtId="168" fontId="1" fillId="0" borderId="0" xfId="1" applyNumberFormat="1" applyAlignment="1">
      <alignment horizontal="center"/>
    </xf>
    <xf numFmtId="1" fontId="0" fillId="0" borderId="0" xfId="1" applyNumberFormat="1" applyFont="1"/>
    <xf numFmtId="43" fontId="0" fillId="0" borderId="0" xfId="1" applyFont="1" applyFill="1" applyAlignment="1">
      <alignment horizontal="center"/>
    </xf>
    <xf numFmtId="43" fontId="5" fillId="0" borderId="0" xfId="1" applyFont="1" applyAlignment="1">
      <alignment vertical="center"/>
    </xf>
    <xf numFmtId="43" fontId="8" fillId="0" borderId="2" xfId="1" applyFont="1" applyBorder="1" applyAlignment="1">
      <alignment horizontal="center" vertical="center"/>
    </xf>
    <xf numFmtId="43" fontId="0" fillId="0" borderId="0" xfId="1" applyFont="1" applyFill="1" applyAlignment="1">
      <alignment horizontal="right"/>
    </xf>
    <xf numFmtId="43" fontId="8" fillId="0" borderId="0" xfId="1" applyFont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171" fontId="0" fillId="0" borderId="0" xfId="1" applyNumberFormat="1" applyFont="1" applyBorder="1" applyAlignment="1">
      <alignment horizontal="center"/>
    </xf>
    <xf numFmtId="0" fontId="0" fillId="4" borderId="0" xfId="0" applyFill="1"/>
    <xf numFmtId="168" fontId="0" fillId="4" borderId="0" xfId="1" applyNumberFormat="1" applyFont="1" applyFill="1" applyAlignment="1">
      <alignment vertic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vertical="center"/>
    </xf>
    <xf numFmtId="164" fontId="0" fillId="4" borderId="0" xfId="1" applyNumberFormat="1" applyFont="1" applyFill="1"/>
    <xf numFmtId="0" fontId="9" fillId="4" borderId="0" xfId="0" applyFont="1" applyFill="1" applyAlignment="1">
      <alignment vertical="center"/>
    </xf>
    <xf numFmtId="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 vertical="center"/>
    </xf>
    <xf numFmtId="0" fontId="10" fillId="4" borderId="0" xfId="0" applyFont="1" applyFill="1"/>
    <xf numFmtId="11" fontId="0" fillId="4" borderId="0" xfId="0" applyNumberFormat="1" applyFill="1"/>
    <xf numFmtId="0" fontId="8" fillId="0" borderId="3" xfId="0" applyFont="1" applyBorder="1" applyAlignment="1">
      <alignment horizontal="left" vertical="center"/>
    </xf>
    <xf numFmtId="11" fontId="5" fillId="0" borderId="0" xfId="0" applyNumberFormat="1" applyFont="1" applyAlignment="1">
      <alignment vertical="center"/>
    </xf>
    <xf numFmtId="43" fontId="0" fillId="0" borderId="0" xfId="1" applyFont="1" applyBorder="1"/>
    <xf numFmtId="2" fontId="0" fillId="4" borderId="0" xfId="1" applyNumberFormat="1" applyFont="1" applyFill="1"/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/>
    <xf numFmtId="164" fontId="1" fillId="0" borderId="0" xfId="1" applyNumberFormat="1" applyFont="1"/>
    <xf numFmtId="164" fontId="1" fillId="0" borderId="0" xfId="1" applyNumberFormat="1" applyFont="1" applyAlignment="1">
      <alignment vertical="center"/>
    </xf>
    <xf numFmtId="43" fontId="1" fillId="0" borderId="0" xfId="1" applyFont="1" applyFill="1" applyAlignment="1">
      <alignment horizontal="center"/>
    </xf>
    <xf numFmtId="43" fontId="2" fillId="0" borderId="0" xfId="1" applyFont="1" applyAlignment="1">
      <alignment vertical="center"/>
    </xf>
    <xf numFmtId="2" fontId="2" fillId="0" borderId="0" xfId="1" applyNumberFormat="1" applyFont="1" applyAlignment="1">
      <alignment vertical="center"/>
    </xf>
  </cellXfs>
  <cellStyles count="4">
    <cellStyle name="Comma" xfId="1" builtinId="3"/>
    <cellStyle name="Heading 1" xfId="2" builtinId="1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604437</xdr:colOff>
      <xdr:row>3</xdr:row>
      <xdr:rowOff>129030</xdr:rowOff>
    </xdr:from>
    <xdr:to>
      <xdr:col>16</xdr:col>
      <xdr:colOff>136209</xdr:colOff>
      <xdr:row>4</xdr:row>
      <xdr:rowOff>50917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2101112" y="700530"/>
          <a:ext cx="141372" cy="112387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145307</xdr:colOff>
      <xdr:row>3</xdr:row>
      <xdr:rowOff>66675</xdr:rowOff>
    </xdr:from>
    <xdr:to>
      <xdr:col>17</xdr:col>
      <xdr:colOff>490048</xdr:colOff>
      <xdr:row>4</xdr:row>
      <xdr:rowOff>137787</xdr:rowOff>
    </xdr:to>
    <xdr:sp macro="" textlink="">
      <xdr:nvSpPr>
        <xdr:cNvPr id="3" name="TextBox 13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2251582" y="638175"/>
          <a:ext cx="954341" cy="26161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</a:p>
      </xdr:txBody>
    </xdr:sp>
    <xdr:clientData/>
  </xdr:twoCellAnchor>
  <xdr:twoCellAnchor>
    <xdr:from>
      <xdr:col>15</xdr:col>
      <xdr:colOff>602938</xdr:colOff>
      <xdr:row>7</xdr:row>
      <xdr:rowOff>165036</xdr:rowOff>
    </xdr:from>
    <xdr:to>
      <xdr:col>16</xdr:col>
      <xdr:colOff>127207</xdr:colOff>
      <xdr:row>8</xdr:row>
      <xdr:rowOff>98161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2099613" y="1498536"/>
          <a:ext cx="133869" cy="123625"/>
        </a:xfrm>
        <a:prstGeom prst="ellips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140813</xdr:colOff>
      <xdr:row>7</xdr:row>
      <xdr:rowOff>66672</xdr:rowOff>
    </xdr:from>
    <xdr:to>
      <xdr:col>17</xdr:col>
      <xdr:colOff>494545</xdr:colOff>
      <xdr:row>11</xdr:row>
      <xdr:rowOff>12555</xdr:rowOff>
    </xdr:to>
    <xdr:sp macro="" textlink="">
      <xdr:nvSpPr>
        <xdr:cNvPr id="5" name="TextBox 14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12247088" y="1400172"/>
          <a:ext cx="963332" cy="70788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CS RR = 1.70</a:t>
          </a:r>
          <a:br>
            <a:rPr lang="en-US" sz="1000"/>
          </a:br>
          <a:r>
            <a:rPr lang="en-US" sz="1000"/>
            <a:t>FS RR = 1.48 (Klungsøyr, 2006)</a:t>
          </a:r>
        </a:p>
      </xdr:txBody>
    </xdr:sp>
    <xdr:clientData/>
  </xdr:twoCellAnchor>
  <xdr:twoCellAnchor>
    <xdr:from>
      <xdr:col>16</xdr:col>
      <xdr:colOff>116674</xdr:colOff>
      <xdr:row>4</xdr:row>
      <xdr:rowOff>104775</xdr:rowOff>
    </xdr:from>
    <xdr:to>
      <xdr:col>17</xdr:col>
      <xdr:colOff>489819</xdr:colOff>
      <xdr:row>7</xdr:row>
      <xdr:rowOff>110356</xdr:rowOff>
    </xdr:to>
    <xdr:sp macro="" textlink="">
      <xdr:nvSpPr>
        <xdr:cNvPr id="6" name="TextBox 149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12222949" y="866775"/>
          <a:ext cx="982745" cy="57708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Hazard rates </a:t>
          </a:r>
          <a:br>
            <a:rPr lang="en-US" sz="1050"/>
          </a:br>
          <a:r>
            <a:rPr lang="en-US" sz="1050"/>
            <a:t>(Hasin, 2005; </a:t>
          </a:r>
          <a:br>
            <a:rPr lang="en-US" sz="1050"/>
          </a:br>
          <a:r>
            <a:rPr lang="en-US" sz="1050"/>
            <a:t>Kessler, 2005)</a:t>
          </a:r>
        </a:p>
      </xdr:txBody>
    </xdr:sp>
    <xdr:clientData/>
  </xdr:twoCellAnchor>
  <xdr:twoCellAnchor>
    <xdr:from>
      <xdr:col>15</xdr:col>
      <xdr:colOff>599814</xdr:colOff>
      <xdr:row>4</xdr:row>
      <xdr:rowOff>170174</xdr:rowOff>
    </xdr:from>
    <xdr:to>
      <xdr:col>16</xdr:col>
      <xdr:colOff>131586</xdr:colOff>
      <xdr:row>5</xdr:row>
      <xdr:rowOff>92061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2096489" y="932174"/>
          <a:ext cx="141372" cy="11238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106468</xdr:colOff>
      <xdr:row>13</xdr:row>
      <xdr:rowOff>142875</xdr:rowOff>
    </xdr:from>
    <xdr:to>
      <xdr:col>18</xdr:col>
      <xdr:colOff>91514</xdr:colOff>
      <xdr:row>17</xdr:row>
      <xdr:rowOff>88761</xdr:rowOff>
    </xdr:to>
    <xdr:sp macro="" textlink="">
      <xdr:nvSpPr>
        <xdr:cNvPr id="8" name="TextBox 170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12212743" y="2619375"/>
          <a:ext cx="1204246" cy="70788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0.81 smokers with past depression quitting (Hitsman, 2013); </a:t>
          </a:r>
        </a:p>
      </xdr:txBody>
    </xdr:sp>
    <xdr:clientData/>
  </xdr:twoCellAnchor>
  <xdr:twoCellAnchor>
    <xdr:from>
      <xdr:col>15</xdr:col>
      <xdr:colOff>598073</xdr:colOff>
      <xdr:row>14</xdr:row>
      <xdr:rowOff>16391</xdr:rowOff>
    </xdr:from>
    <xdr:to>
      <xdr:col>16</xdr:col>
      <xdr:colOff>129845</xdr:colOff>
      <xdr:row>14</xdr:row>
      <xdr:rowOff>128778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2094748" y="2683391"/>
          <a:ext cx="141372" cy="11238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111266</xdr:colOff>
      <xdr:row>26</xdr:row>
      <xdr:rowOff>6500</xdr:rowOff>
    </xdr:from>
    <xdr:to>
      <xdr:col>18</xdr:col>
      <xdr:colOff>112251</xdr:colOff>
      <xdr:row>29</xdr:row>
      <xdr:rowOff>142888</xdr:rowOff>
    </xdr:to>
    <xdr:sp macro="" textlink="">
      <xdr:nvSpPr>
        <xdr:cNvPr id="10" name="TextBox 176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217541" y="4959500"/>
          <a:ext cx="1220185" cy="70788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Smok-&gt;Dep = 1.73</a:t>
          </a:r>
        </a:p>
        <a:p>
          <a:r>
            <a:rPr lang="en-US" sz="1000"/>
            <a:t>Dep-&gt;Smok = 1.41</a:t>
          </a:r>
          <a:br>
            <a:rPr lang="en-US" sz="1000"/>
          </a:br>
          <a:r>
            <a:rPr lang="en-US" sz="1000"/>
            <a:t>(Chaiton, 2009; Swendsen, 2010)</a:t>
          </a:r>
        </a:p>
      </xdr:txBody>
    </xdr:sp>
    <xdr:clientData/>
  </xdr:twoCellAnchor>
  <xdr:twoCellAnchor>
    <xdr:from>
      <xdr:col>15</xdr:col>
      <xdr:colOff>598922</xdr:colOff>
      <xdr:row>26</xdr:row>
      <xdr:rowOff>96412</xdr:rowOff>
    </xdr:from>
    <xdr:to>
      <xdr:col>16</xdr:col>
      <xdr:colOff>130694</xdr:colOff>
      <xdr:row>27</xdr:row>
      <xdr:rowOff>18299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2095597" y="5049412"/>
          <a:ext cx="141372" cy="112387"/>
        </a:xfrm>
        <a:prstGeom prst="ellipse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603250</xdr:colOff>
      <xdr:row>30</xdr:row>
      <xdr:rowOff>142814</xdr:rowOff>
    </xdr:from>
    <xdr:to>
      <xdr:col>16</xdr:col>
      <xdr:colOff>135022</xdr:colOff>
      <xdr:row>31</xdr:row>
      <xdr:rowOff>64701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12099925" y="5857814"/>
          <a:ext cx="141372" cy="112387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127205</xdr:colOff>
      <xdr:row>30</xdr:row>
      <xdr:rowOff>68186</xdr:rowOff>
    </xdr:from>
    <xdr:to>
      <xdr:col>18</xdr:col>
      <xdr:colOff>259120</xdr:colOff>
      <xdr:row>33</xdr:row>
      <xdr:rowOff>73768</xdr:rowOff>
    </xdr:to>
    <xdr:sp macro="" textlink="">
      <xdr:nvSpPr>
        <xdr:cNvPr id="13" name="TextBox 18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12233480" y="5783186"/>
          <a:ext cx="1351115" cy="57708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  <a:br>
            <a:rPr lang="en-US" sz="1050"/>
          </a:br>
          <a:r>
            <a:rPr lang="en-US" sz="1050"/>
            <a:t>RRmdd=1.71 (Walker, 2015)</a:t>
          </a:r>
        </a:p>
      </xdr:txBody>
    </xdr:sp>
    <xdr:clientData/>
  </xdr:twoCellAnchor>
  <xdr:twoCellAnchor>
    <xdr:from>
      <xdr:col>16</xdr:col>
      <xdr:colOff>127205</xdr:colOff>
      <xdr:row>21</xdr:row>
      <xdr:rowOff>119301</xdr:rowOff>
    </xdr:from>
    <xdr:to>
      <xdr:col>17</xdr:col>
      <xdr:colOff>551859</xdr:colOff>
      <xdr:row>26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2233480" y="4119801"/>
          <a:ext cx="1034254" cy="86177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0.6 of depression  after quitting  (Cavazos-Rehg, 2014)</a:t>
          </a:r>
        </a:p>
      </xdr:txBody>
    </xdr:sp>
    <xdr:clientData/>
  </xdr:twoCellAnchor>
  <xdr:twoCellAnchor>
    <xdr:from>
      <xdr:col>15</xdr:col>
      <xdr:colOff>600451</xdr:colOff>
      <xdr:row>22</xdr:row>
      <xdr:rowOff>62677</xdr:rowOff>
    </xdr:from>
    <xdr:to>
      <xdr:col>16</xdr:col>
      <xdr:colOff>132223</xdr:colOff>
      <xdr:row>22</xdr:row>
      <xdr:rowOff>175064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097126" y="4253677"/>
          <a:ext cx="141372" cy="112387"/>
        </a:xfrm>
        <a:prstGeom prst="ellipse">
          <a:avLst/>
        </a:prstGeom>
        <a:solidFill>
          <a:srgbClr val="FF00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590550</xdr:colOff>
      <xdr:row>18</xdr:row>
      <xdr:rowOff>17131</xdr:rowOff>
    </xdr:from>
    <xdr:to>
      <xdr:col>16</xdr:col>
      <xdr:colOff>122322</xdr:colOff>
      <xdr:row>18</xdr:row>
      <xdr:rowOff>129518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2087225" y="3446131"/>
          <a:ext cx="141372" cy="112387"/>
        </a:xfrm>
        <a:prstGeom prst="ellipse">
          <a:avLst/>
        </a:prstGeom>
        <a:solidFill>
          <a:srgbClr val="FFFF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107892</xdr:colOff>
      <xdr:row>17</xdr:row>
      <xdr:rowOff>142875</xdr:rowOff>
    </xdr:from>
    <xdr:to>
      <xdr:col>17</xdr:col>
      <xdr:colOff>452632</xdr:colOff>
      <xdr:row>21</xdr:row>
      <xdr:rowOff>119539</xdr:rowOff>
    </xdr:to>
    <xdr:sp macro="" textlink="">
      <xdr:nvSpPr>
        <xdr:cNvPr id="17" name="TextBox 188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2214167" y="3381375"/>
          <a:ext cx="954340" cy="73866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Relapse rates (Hardeveld, 2013; Eaton 2008)</a:t>
          </a:r>
        </a:p>
      </xdr:txBody>
    </xdr:sp>
    <xdr:clientData/>
  </xdr:twoCellAnchor>
  <xdr:twoCellAnchor>
    <xdr:from>
      <xdr:col>16</xdr:col>
      <xdr:colOff>108862</xdr:colOff>
      <xdr:row>10</xdr:row>
      <xdr:rowOff>180973</xdr:rowOff>
    </xdr:from>
    <xdr:to>
      <xdr:col>18</xdr:col>
      <xdr:colOff>8154</xdr:colOff>
      <xdr:row>13</xdr:row>
      <xdr:rowOff>163471</xdr:rowOff>
    </xdr:to>
    <xdr:sp macro="" textlink="">
      <xdr:nvSpPr>
        <xdr:cNvPr id="18" name="TextBox 155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12215137" y="2085973"/>
          <a:ext cx="1118492" cy="5539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Recovery rates (Eaton, 2008; Richards, 2011)</a:t>
          </a:r>
        </a:p>
      </xdr:txBody>
    </xdr:sp>
    <xdr:clientData/>
  </xdr:twoCellAnchor>
  <xdr:twoCellAnchor>
    <xdr:from>
      <xdr:col>15</xdr:col>
      <xdr:colOff>600441</xdr:colOff>
      <xdr:row>11</xdr:row>
      <xdr:rowOff>58334</xdr:rowOff>
    </xdr:from>
    <xdr:to>
      <xdr:col>16</xdr:col>
      <xdr:colOff>132213</xdr:colOff>
      <xdr:row>11</xdr:row>
      <xdr:rowOff>170721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2097116" y="2153834"/>
          <a:ext cx="141372" cy="112387"/>
        </a:xfrm>
        <a:prstGeom prst="ellips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G13" sqref="G13"/>
    </sheetView>
  </sheetViews>
  <sheetFormatPr defaultColWidth="9.1796875" defaultRowHeight="14.5" x14ac:dyDescent="0.35"/>
  <cols>
    <col min="1" max="1" width="18.1796875" customWidth="1"/>
    <col min="2" max="2" width="12.453125" style="95" bestFit="1" customWidth="1"/>
    <col min="3" max="3" width="12" style="33" bestFit="1" customWidth="1"/>
    <col min="4" max="4" width="9.7265625" style="33" bestFit="1" customWidth="1"/>
    <col min="5" max="6" width="8.453125" style="6" customWidth="1"/>
  </cols>
  <sheetData>
    <row r="1" spans="1:15" x14ac:dyDescent="0.35">
      <c r="A1" t="s">
        <v>79</v>
      </c>
      <c r="B1" s="92" t="s">
        <v>76</v>
      </c>
      <c r="C1" s="35" t="s">
        <v>88</v>
      </c>
      <c r="D1" s="35" t="s">
        <v>89</v>
      </c>
      <c r="E1" s="6" t="s">
        <v>78</v>
      </c>
      <c r="F1" s="6" t="s">
        <v>153</v>
      </c>
      <c r="G1" t="s">
        <v>80</v>
      </c>
    </row>
    <row r="2" spans="1:15" s="78" customFormat="1" x14ac:dyDescent="0.35">
      <c r="A2" s="78" t="s">
        <v>203</v>
      </c>
      <c r="B2" s="93">
        <v>0.53074971000000004</v>
      </c>
      <c r="C2" s="79">
        <v>0</v>
      </c>
      <c r="D2" s="79">
        <v>1</v>
      </c>
      <c r="E2" s="80">
        <v>1</v>
      </c>
      <c r="F2" s="80">
        <v>0</v>
      </c>
      <c r="G2" s="78" t="s">
        <v>205</v>
      </c>
    </row>
    <row r="3" spans="1:15" s="78" customFormat="1" x14ac:dyDescent="0.35">
      <c r="A3" s="78" t="s">
        <v>204</v>
      </c>
      <c r="B3" s="93">
        <v>3.2352954999999999</v>
      </c>
      <c r="C3" s="79">
        <v>0</v>
      </c>
      <c r="D3" s="79">
        <v>10</v>
      </c>
      <c r="E3" s="80">
        <v>1</v>
      </c>
      <c r="F3" s="80">
        <v>0</v>
      </c>
      <c r="G3" s="78" t="s">
        <v>206</v>
      </c>
    </row>
    <row r="4" spans="1:15" s="78" customFormat="1" x14ac:dyDescent="0.35">
      <c r="A4" s="78" t="s">
        <v>207</v>
      </c>
      <c r="B4" s="93">
        <v>1</v>
      </c>
      <c r="C4" s="79">
        <v>0</v>
      </c>
      <c r="D4" s="79">
        <v>10</v>
      </c>
      <c r="E4" s="80">
        <v>0</v>
      </c>
      <c r="F4" s="80">
        <v>0</v>
      </c>
      <c r="G4" s="78" t="s">
        <v>205</v>
      </c>
    </row>
    <row r="5" spans="1:15" s="78" customFormat="1" x14ac:dyDescent="0.35">
      <c r="A5" s="78" t="s">
        <v>208</v>
      </c>
      <c r="B5" s="93">
        <v>1</v>
      </c>
      <c r="C5" s="79">
        <v>0</v>
      </c>
      <c r="D5" s="79">
        <v>2</v>
      </c>
      <c r="E5" s="80">
        <v>0</v>
      </c>
      <c r="F5" s="80">
        <v>0</v>
      </c>
      <c r="G5" s="78" t="s">
        <v>206</v>
      </c>
    </row>
    <row r="6" spans="1:15" s="78" customFormat="1" x14ac:dyDescent="0.35">
      <c r="A6" s="78" t="s">
        <v>209</v>
      </c>
      <c r="B6" s="93">
        <v>1</v>
      </c>
      <c r="C6" s="79">
        <v>0</v>
      </c>
      <c r="D6" s="79">
        <v>20</v>
      </c>
      <c r="E6" s="80">
        <v>0</v>
      </c>
      <c r="F6" s="80">
        <v>0</v>
      </c>
      <c r="G6" s="78" t="s">
        <v>205</v>
      </c>
    </row>
    <row r="7" spans="1:15" s="78" customFormat="1" x14ac:dyDescent="0.35">
      <c r="A7" s="78" t="s">
        <v>210</v>
      </c>
      <c r="B7" s="93">
        <v>1</v>
      </c>
      <c r="C7" s="79">
        <v>0</v>
      </c>
      <c r="D7" s="79">
        <v>2</v>
      </c>
      <c r="E7" s="80">
        <v>0</v>
      </c>
      <c r="F7" s="80">
        <v>0</v>
      </c>
      <c r="G7" s="78" t="s">
        <v>206</v>
      </c>
    </row>
    <row r="8" spans="1:15" s="78" customFormat="1" x14ac:dyDescent="0.35">
      <c r="A8" s="78" t="s">
        <v>19</v>
      </c>
      <c r="B8" s="94">
        <v>0.73272510000000002</v>
      </c>
      <c r="C8" s="91">
        <v>0</v>
      </c>
      <c r="D8" s="79">
        <v>5</v>
      </c>
      <c r="E8" s="80">
        <v>0</v>
      </c>
      <c r="F8" s="80">
        <v>1</v>
      </c>
      <c r="G8" s="78" t="s">
        <v>82</v>
      </c>
    </row>
    <row r="9" spans="1:15" s="78" customFormat="1" x14ac:dyDescent="0.35">
      <c r="A9" s="78" t="s">
        <v>157</v>
      </c>
      <c r="B9" s="94">
        <v>1.1000000000000001</v>
      </c>
      <c r="C9" s="91">
        <v>0</v>
      </c>
      <c r="D9" s="79">
        <v>1.100001</v>
      </c>
      <c r="E9" s="80">
        <v>0</v>
      </c>
      <c r="F9" s="80">
        <v>1</v>
      </c>
      <c r="G9" s="78" t="s">
        <v>155</v>
      </c>
    </row>
    <row r="10" spans="1:15" s="78" customFormat="1" x14ac:dyDescent="0.35">
      <c r="A10" s="78" t="s">
        <v>27</v>
      </c>
      <c r="B10" s="94">
        <v>3.3281540000000002E-6</v>
      </c>
      <c r="C10" s="91">
        <v>0</v>
      </c>
      <c r="D10" s="79">
        <v>5</v>
      </c>
      <c r="E10" s="80">
        <v>0</v>
      </c>
      <c r="F10" s="80">
        <v>1</v>
      </c>
      <c r="G10" s="85" t="s">
        <v>101</v>
      </c>
    </row>
    <row r="11" spans="1:15" s="78" customFormat="1" x14ac:dyDescent="0.35">
      <c r="A11" s="78" t="s">
        <v>28</v>
      </c>
      <c r="B11" s="94">
        <v>2.6703000000000001</v>
      </c>
      <c r="C11" s="91">
        <v>0</v>
      </c>
      <c r="D11" s="79">
        <v>10</v>
      </c>
      <c r="E11" s="80">
        <v>0</v>
      </c>
      <c r="F11" s="80">
        <v>1</v>
      </c>
      <c r="G11" s="85" t="s">
        <v>102</v>
      </c>
    </row>
    <row r="12" spans="1:15" s="78" customFormat="1" x14ac:dyDescent="0.35">
      <c r="A12" s="78" t="s">
        <v>152</v>
      </c>
      <c r="B12" s="94">
        <v>0.1318328</v>
      </c>
      <c r="C12" s="91">
        <v>0</v>
      </c>
      <c r="D12" s="79">
        <v>1</v>
      </c>
      <c r="E12" s="80">
        <v>0</v>
      </c>
      <c r="F12" s="80">
        <v>1</v>
      </c>
      <c r="G12" s="85" t="s">
        <v>149</v>
      </c>
      <c r="O12" s="84"/>
    </row>
    <row r="13" spans="1:15" s="78" customFormat="1" x14ac:dyDescent="0.35">
      <c r="A13" s="78" t="s">
        <v>22</v>
      </c>
      <c r="B13" s="94">
        <v>4.0876590000000004</v>
      </c>
      <c r="C13" s="91">
        <v>0</v>
      </c>
      <c r="D13" s="79">
        <v>10</v>
      </c>
      <c r="E13" s="80">
        <v>0</v>
      </c>
      <c r="F13" s="80">
        <v>1</v>
      </c>
      <c r="G13" s="85" t="s">
        <v>85</v>
      </c>
    </row>
    <row r="14" spans="1:15" x14ac:dyDescent="0.35">
      <c r="A14" t="s">
        <v>20</v>
      </c>
      <c r="B14" s="94">
        <v>1.0000005000000001</v>
      </c>
      <c r="C14" s="37">
        <v>1</v>
      </c>
      <c r="D14" s="64">
        <v>2</v>
      </c>
      <c r="E14" s="6">
        <v>0</v>
      </c>
      <c r="F14" s="6">
        <v>0</v>
      </c>
      <c r="G14" t="s">
        <v>83</v>
      </c>
    </row>
    <row r="15" spans="1:15" x14ac:dyDescent="0.35">
      <c r="A15" t="s">
        <v>156</v>
      </c>
      <c r="B15" s="94">
        <v>1.0000005000000001</v>
      </c>
      <c r="C15" s="37">
        <v>0</v>
      </c>
      <c r="D15" s="64">
        <v>1</v>
      </c>
      <c r="E15" s="6">
        <v>0</v>
      </c>
      <c r="F15" s="6">
        <v>0</v>
      </c>
      <c r="G15" t="s">
        <v>84</v>
      </c>
    </row>
    <row r="16" spans="1:15" x14ac:dyDescent="0.35">
      <c r="A16" t="s">
        <v>151</v>
      </c>
      <c r="B16" s="94">
        <v>0.99999989</v>
      </c>
      <c r="C16" s="37">
        <v>0.5</v>
      </c>
      <c r="D16" s="64">
        <v>2</v>
      </c>
      <c r="E16" s="6">
        <v>0</v>
      </c>
      <c r="F16" s="6">
        <v>0</v>
      </c>
      <c r="G16" s="3" t="s">
        <v>150</v>
      </c>
    </row>
    <row r="17" spans="1:16" x14ac:dyDescent="0.35">
      <c r="A17" t="s">
        <v>154</v>
      </c>
      <c r="B17" s="94">
        <v>0.17299999999999999</v>
      </c>
      <c r="C17">
        <f t="shared" ref="C17:C18" si="0">0.5*B17</f>
        <v>8.6499999999999994E-2</v>
      </c>
      <c r="D17" s="34">
        <f t="shared" ref="D17:D18" si="1">2*B17</f>
        <v>0.34599999999999997</v>
      </c>
      <c r="E17" s="6">
        <v>0</v>
      </c>
      <c r="F17" s="6">
        <v>0</v>
      </c>
      <c r="G17" s="3" t="s">
        <v>86</v>
      </c>
    </row>
    <row r="18" spans="1:16" x14ac:dyDescent="0.35">
      <c r="A18" t="s">
        <v>5</v>
      </c>
      <c r="B18" s="94">
        <v>5.8000000000000003E-2</v>
      </c>
      <c r="C18">
        <f t="shared" si="0"/>
        <v>2.9000000000000001E-2</v>
      </c>
      <c r="D18" s="34">
        <f t="shared" si="1"/>
        <v>0.11600000000000001</v>
      </c>
      <c r="E18" s="6">
        <v>0</v>
      </c>
      <c r="F18" s="6">
        <v>0</v>
      </c>
      <c r="G18" t="s">
        <v>81</v>
      </c>
    </row>
    <row r="19" spans="1:16" x14ac:dyDescent="0.35">
      <c r="A19" t="s">
        <v>122</v>
      </c>
      <c r="B19" s="94">
        <v>2.9759000000000002</v>
      </c>
      <c r="C19" s="16">
        <v>-10</v>
      </c>
      <c r="D19" s="16">
        <v>10</v>
      </c>
      <c r="E19" s="6">
        <v>0</v>
      </c>
      <c r="F19" s="6">
        <v>0</v>
      </c>
      <c r="G19" t="s">
        <v>131</v>
      </c>
    </row>
    <row r="20" spans="1:16" x14ac:dyDescent="0.35">
      <c r="A20" t="s">
        <v>123</v>
      </c>
      <c r="B20" s="94">
        <v>8.9957999999999991</v>
      </c>
      <c r="C20" s="16">
        <v>-10</v>
      </c>
      <c r="D20" s="16">
        <v>10</v>
      </c>
      <c r="E20" s="6">
        <v>0</v>
      </c>
      <c r="F20" s="6">
        <v>0</v>
      </c>
      <c r="G20" t="s">
        <v>131</v>
      </c>
      <c r="M20" s="14"/>
    </row>
    <row r="21" spans="1:16" x14ac:dyDescent="0.35">
      <c r="A21" t="s">
        <v>124</v>
      </c>
      <c r="B21" s="94">
        <v>0.29666999999999999</v>
      </c>
      <c r="C21" s="16">
        <v>-10</v>
      </c>
      <c r="D21" s="16">
        <v>10</v>
      </c>
      <c r="E21" s="6">
        <v>0</v>
      </c>
      <c r="F21" s="6">
        <v>0</v>
      </c>
      <c r="G21" t="s">
        <v>131</v>
      </c>
      <c r="M21" s="14"/>
    </row>
    <row r="22" spans="1:16" x14ac:dyDescent="0.35">
      <c r="A22" t="s">
        <v>125</v>
      </c>
      <c r="B22" s="94">
        <v>1.3269000000000001E-7</v>
      </c>
      <c r="C22" s="16">
        <v>-10</v>
      </c>
      <c r="D22" s="16">
        <v>10</v>
      </c>
      <c r="E22" s="6">
        <v>0</v>
      </c>
      <c r="F22" s="6">
        <v>0</v>
      </c>
      <c r="G22" t="s">
        <v>130</v>
      </c>
      <c r="M22" s="17"/>
    </row>
    <row r="23" spans="1:16" x14ac:dyDescent="0.35">
      <c r="A23" t="s">
        <v>126</v>
      </c>
      <c r="B23" s="94">
        <v>0.10452</v>
      </c>
      <c r="C23" s="16">
        <v>-10</v>
      </c>
      <c r="D23" s="16">
        <v>10</v>
      </c>
      <c r="E23" s="6">
        <v>0</v>
      </c>
      <c r="F23" s="6">
        <v>0</v>
      </c>
      <c r="G23" t="s">
        <v>130</v>
      </c>
      <c r="M23" s="14"/>
    </row>
    <row r="24" spans="1:16" x14ac:dyDescent="0.35">
      <c r="A24" t="s">
        <v>127</v>
      </c>
      <c r="B24" s="94">
        <v>8.8463E-2</v>
      </c>
      <c r="C24" s="16">
        <v>-10</v>
      </c>
      <c r="D24" s="16">
        <v>10</v>
      </c>
      <c r="E24" s="6">
        <v>0</v>
      </c>
      <c r="F24" s="6">
        <v>0</v>
      </c>
      <c r="G24" t="s">
        <v>130</v>
      </c>
      <c r="M24" s="14"/>
    </row>
    <row r="25" spans="1:16" x14ac:dyDescent="0.35">
      <c r="A25" t="s">
        <v>128</v>
      </c>
      <c r="B25" s="94">
        <v>0.12689</v>
      </c>
      <c r="C25" s="16">
        <v>-10</v>
      </c>
      <c r="D25" s="16">
        <v>10</v>
      </c>
      <c r="E25" s="6">
        <v>0</v>
      </c>
      <c r="F25" s="6">
        <v>0</v>
      </c>
      <c r="G25" t="s">
        <v>130</v>
      </c>
      <c r="M25" s="14"/>
    </row>
    <row r="26" spans="1:16" x14ac:dyDescent="0.35">
      <c r="A26" t="s">
        <v>129</v>
      </c>
      <c r="B26" s="94">
        <v>0.71858</v>
      </c>
      <c r="C26" s="16">
        <v>-10</v>
      </c>
      <c r="D26" s="16">
        <v>10</v>
      </c>
      <c r="E26" s="6">
        <v>0</v>
      </c>
      <c r="F26" s="6">
        <v>0</v>
      </c>
      <c r="G26" t="s">
        <v>130</v>
      </c>
      <c r="M26" s="14"/>
    </row>
    <row r="27" spans="1:16" s="78" customFormat="1" x14ac:dyDescent="0.35">
      <c r="A27" s="78" t="s">
        <v>168</v>
      </c>
      <c r="B27" s="94">
        <v>3.175246</v>
      </c>
      <c r="C27" s="82">
        <v>1</v>
      </c>
      <c r="D27" s="82">
        <v>10</v>
      </c>
      <c r="E27" s="80">
        <v>0</v>
      </c>
      <c r="F27" s="80">
        <v>0</v>
      </c>
      <c r="G27" s="78" t="s">
        <v>170</v>
      </c>
      <c r="M27" s="81"/>
    </row>
    <row r="28" spans="1:16" x14ac:dyDescent="0.35">
      <c r="A28" s="46" t="s">
        <v>171</v>
      </c>
      <c r="B28" s="95">
        <v>2016</v>
      </c>
      <c r="C28" s="14">
        <v>2005</v>
      </c>
      <c r="D28" s="33">
        <v>2017</v>
      </c>
      <c r="E28" s="6">
        <v>0</v>
      </c>
      <c r="F28" s="6">
        <v>0</v>
      </c>
      <c r="G28" s="2" t="s">
        <v>172</v>
      </c>
      <c r="M28" s="14"/>
    </row>
    <row r="29" spans="1:16" x14ac:dyDescent="0.35">
      <c r="A29" s="31" t="s">
        <v>132</v>
      </c>
      <c r="B29" s="97">
        <v>0</v>
      </c>
      <c r="C29" s="31">
        <v>0</v>
      </c>
      <c r="D29" s="88">
        <v>5</v>
      </c>
      <c r="E29" s="6">
        <v>0</v>
      </c>
      <c r="F29" s="6">
        <v>0</v>
      </c>
      <c r="G29" s="2" t="s">
        <v>109</v>
      </c>
      <c r="M29" s="14"/>
    </row>
    <row r="30" spans="1:16" x14ac:dyDescent="0.35">
      <c r="A30" t="s">
        <v>110</v>
      </c>
      <c r="B30" s="96">
        <v>1</v>
      </c>
      <c r="C30" s="31">
        <v>0</v>
      </c>
      <c r="D30" s="88">
        <v>5</v>
      </c>
      <c r="E30" s="6">
        <v>0</v>
      </c>
      <c r="F30" s="6">
        <v>0</v>
      </c>
      <c r="G30" s="2" t="s">
        <v>109</v>
      </c>
      <c r="M30" s="14"/>
      <c r="P30" s="32"/>
    </row>
    <row r="31" spans="1:16" x14ac:dyDescent="0.35">
      <c r="A31" t="s">
        <v>111</v>
      </c>
      <c r="B31" s="96">
        <v>1</v>
      </c>
      <c r="C31" s="31">
        <v>0</v>
      </c>
      <c r="D31" s="88">
        <v>5</v>
      </c>
      <c r="E31" s="6">
        <v>0</v>
      </c>
      <c r="F31" s="6">
        <v>0</v>
      </c>
      <c r="G31" s="2" t="s">
        <v>109</v>
      </c>
      <c r="M31" s="14"/>
    </row>
    <row r="32" spans="1:16" x14ac:dyDescent="0.35">
      <c r="A32" s="31" t="s">
        <v>134</v>
      </c>
      <c r="B32" s="97">
        <v>0.55058214999999999</v>
      </c>
      <c r="C32" s="31">
        <v>0</v>
      </c>
      <c r="D32" s="88">
        <v>5</v>
      </c>
      <c r="E32" s="6">
        <v>0</v>
      </c>
      <c r="F32" s="6">
        <v>0</v>
      </c>
      <c r="G32" s="2" t="s">
        <v>107</v>
      </c>
      <c r="M32" s="14"/>
    </row>
    <row r="33" spans="1:7" x14ac:dyDescent="0.35">
      <c r="A33" s="31" t="s">
        <v>133</v>
      </c>
      <c r="B33" s="97">
        <v>0.83715978000000002</v>
      </c>
      <c r="C33" s="31">
        <v>0</v>
      </c>
      <c r="D33" s="88">
        <v>5</v>
      </c>
      <c r="E33" s="6">
        <v>0</v>
      </c>
      <c r="F33" s="6">
        <v>0</v>
      </c>
      <c r="G33" s="2" t="s">
        <v>107</v>
      </c>
    </row>
    <row r="34" spans="1:7" x14ac:dyDescent="0.35">
      <c r="A34" s="31" t="s">
        <v>135</v>
      </c>
      <c r="B34" s="98">
        <v>5.8375062999999998E-7</v>
      </c>
      <c r="C34" s="31">
        <v>0</v>
      </c>
      <c r="D34" s="88">
        <v>5</v>
      </c>
      <c r="E34" s="6">
        <v>0</v>
      </c>
      <c r="F34" s="6">
        <v>0</v>
      </c>
      <c r="G34" s="2" t="s">
        <v>107</v>
      </c>
    </row>
    <row r="35" spans="1:7" x14ac:dyDescent="0.35">
      <c r="A35" t="s">
        <v>105</v>
      </c>
      <c r="B35" s="96">
        <v>1</v>
      </c>
      <c r="C35" s="31">
        <v>0</v>
      </c>
      <c r="D35" s="88">
        <v>5</v>
      </c>
      <c r="E35" s="6">
        <v>0</v>
      </c>
      <c r="F35" s="6">
        <v>0</v>
      </c>
      <c r="G35" s="2" t="s">
        <v>109</v>
      </c>
    </row>
    <row r="36" spans="1:7" x14ac:dyDescent="0.35">
      <c r="A36" s="31" t="s">
        <v>136</v>
      </c>
      <c r="B36" s="97">
        <v>1.8694743</v>
      </c>
      <c r="C36" s="31">
        <v>0</v>
      </c>
      <c r="D36" s="88">
        <v>5</v>
      </c>
      <c r="E36" s="6">
        <v>0</v>
      </c>
      <c r="F36" s="6">
        <v>0</v>
      </c>
      <c r="G36" s="2" t="s">
        <v>108</v>
      </c>
    </row>
    <row r="39" spans="1:7" x14ac:dyDescent="0.35">
      <c r="G3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0091-EC9D-4292-86EA-E09ED3113430}">
  <dimension ref="A1:H22"/>
  <sheetViews>
    <sheetView workbookViewId="0">
      <selection activeCell="E8" sqref="E8"/>
    </sheetView>
  </sheetViews>
  <sheetFormatPr defaultRowHeight="14.5" x14ac:dyDescent="0.35"/>
  <cols>
    <col min="1" max="1" width="18.453125" bestFit="1" customWidth="1"/>
    <col min="2" max="2" width="14.7265625" style="37" customWidth="1"/>
  </cols>
  <sheetData>
    <row r="1" spans="1:6" x14ac:dyDescent="0.35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136</v>
      </c>
      <c r="B2" s="72">
        <v>1.9807300000000001</v>
      </c>
      <c r="C2" s="38">
        <v>0</v>
      </c>
      <c r="D2" s="39">
        <v>5</v>
      </c>
      <c r="E2" s="6">
        <v>1</v>
      </c>
      <c r="F2" s="2" t="s">
        <v>108</v>
      </c>
    </row>
    <row r="3" spans="1:6" x14ac:dyDescent="0.35">
      <c r="A3" s="31" t="s">
        <v>132</v>
      </c>
      <c r="B3" s="72">
        <v>5.6267580000000002E-7</v>
      </c>
      <c r="C3" s="38">
        <v>0</v>
      </c>
      <c r="D3" s="39">
        <v>5</v>
      </c>
      <c r="E3" s="6">
        <v>1</v>
      </c>
      <c r="F3" s="2" t="s">
        <v>109</v>
      </c>
    </row>
    <row r="4" spans="1:6" x14ac:dyDescent="0.35">
      <c r="A4" t="s">
        <v>110</v>
      </c>
      <c r="B4" s="73">
        <v>1</v>
      </c>
      <c r="C4" s="38">
        <v>0</v>
      </c>
      <c r="D4" s="39">
        <v>5</v>
      </c>
      <c r="E4" s="6">
        <v>0</v>
      </c>
      <c r="F4" s="2" t="s">
        <v>109</v>
      </c>
    </row>
    <row r="5" spans="1:6" x14ac:dyDescent="0.35">
      <c r="A5" t="s">
        <v>111</v>
      </c>
      <c r="B5" s="73">
        <v>1</v>
      </c>
      <c r="C5" s="38">
        <v>0</v>
      </c>
      <c r="D5" s="39">
        <v>5</v>
      </c>
      <c r="E5" s="6">
        <v>0</v>
      </c>
      <c r="F5" s="2" t="s">
        <v>109</v>
      </c>
    </row>
    <row r="6" spans="1:6" x14ac:dyDescent="0.35">
      <c r="A6" t="s">
        <v>105</v>
      </c>
      <c r="B6" s="73">
        <v>1</v>
      </c>
      <c r="C6" s="38">
        <v>0</v>
      </c>
      <c r="D6" s="39">
        <v>5</v>
      </c>
      <c r="E6" s="6">
        <v>0</v>
      </c>
      <c r="F6" s="2" t="s">
        <v>106</v>
      </c>
    </row>
    <row r="7" spans="1:6" x14ac:dyDescent="0.35">
      <c r="A7" s="31" t="s">
        <v>134</v>
      </c>
      <c r="B7" s="72">
        <v>0.64420770000000005</v>
      </c>
      <c r="C7" s="38">
        <v>0</v>
      </c>
      <c r="D7" s="39">
        <v>5</v>
      </c>
      <c r="E7" s="6">
        <v>1</v>
      </c>
      <c r="F7" s="2" t="s">
        <v>107</v>
      </c>
    </row>
    <row r="8" spans="1:6" x14ac:dyDescent="0.35">
      <c r="A8" s="31" t="s">
        <v>133</v>
      </c>
      <c r="B8" s="72">
        <v>0.93179909999999999</v>
      </c>
      <c r="C8" s="38">
        <v>0</v>
      </c>
      <c r="D8" s="39">
        <v>5</v>
      </c>
      <c r="E8" s="6">
        <v>1</v>
      </c>
      <c r="F8" s="2" t="s">
        <v>107</v>
      </c>
    </row>
    <row r="9" spans="1:6" x14ac:dyDescent="0.35">
      <c r="A9" s="31" t="s">
        <v>135</v>
      </c>
      <c r="B9" s="72">
        <v>0.35916239999999999</v>
      </c>
      <c r="C9" s="38">
        <v>0</v>
      </c>
      <c r="D9" s="39">
        <v>5</v>
      </c>
      <c r="E9" s="6">
        <v>1</v>
      </c>
      <c r="F9" s="2" t="s">
        <v>107</v>
      </c>
    </row>
    <row r="13" spans="1:6" x14ac:dyDescent="0.35">
      <c r="B13" s="74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1:8" x14ac:dyDescent="0.35">
      <c r="A17" s="46"/>
    </row>
    <row r="18" spans="1:8" x14ac:dyDescent="0.35">
      <c r="A18" s="46"/>
      <c r="B18" s="75"/>
    </row>
    <row r="19" spans="1:8" x14ac:dyDescent="0.35">
      <c r="B19" s="74"/>
      <c r="H19" s="14"/>
    </row>
    <row r="20" spans="1:8" x14ac:dyDescent="0.35">
      <c r="B20" s="74"/>
      <c r="H20" s="14"/>
    </row>
    <row r="21" spans="1:8" x14ac:dyDescent="0.35">
      <c r="H21" s="14"/>
    </row>
    <row r="22" spans="1:8" x14ac:dyDescent="0.35">
      <c r="H22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"/>
  <sheetViews>
    <sheetView zoomScale="75" zoomScaleNormal="75" workbookViewId="0">
      <selection activeCell="N2" sqref="N2:N6"/>
    </sheetView>
  </sheetViews>
  <sheetFormatPr defaultColWidth="9.1796875" defaultRowHeight="14.5" x14ac:dyDescent="0.35"/>
  <cols>
    <col min="1" max="1" width="17.81640625" customWidth="1"/>
    <col min="2" max="2" width="21.7265625" style="6" bestFit="1" customWidth="1"/>
    <col min="3" max="3" width="15.453125" style="6" bestFit="1" customWidth="1"/>
    <col min="4" max="4" width="15.7265625" style="6" bestFit="1" customWidth="1"/>
    <col min="5" max="5" width="16.7265625" customWidth="1"/>
    <col min="7" max="7" width="22" customWidth="1"/>
    <col min="8" max="8" width="29.453125" bestFit="1" customWidth="1"/>
    <col min="9" max="9" width="15.453125" bestFit="1" customWidth="1"/>
    <col min="10" max="10" width="15.7265625" bestFit="1" customWidth="1"/>
  </cols>
  <sheetData>
    <row r="1" spans="1:18" x14ac:dyDescent="0.35">
      <c r="A1" t="s">
        <v>79</v>
      </c>
      <c r="B1" s="60">
        <v>1</v>
      </c>
      <c r="C1" s="60">
        <v>1.1000000000000001</v>
      </c>
      <c r="D1" s="60">
        <v>1.2</v>
      </c>
      <c r="E1" t="s">
        <v>80</v>
      </c>
      <c r="F1" s="6"/>
    </row>
    <row r="2" spans="1:18" x14ac:dyDescent="0.35">
      <c r="A2" s="46" t="s">
        <v>143</v>
      </c>
      <c r="B2" s="6">
        <v>0.56973297000000001</v>
      </c>
      <c r="C2">
        <v>0.63349809999999995</v>
      </c>
      <c r="D2" s="14">
        <v>0.69726021999999999</v>
      </c>
      <c r="E2" s="2" t="s">
        <v>148</v>
      </c>
      <c r="F2" s="6"/>
      <c r="H2" s="14" t="s">
        <v>173</v>
      </c>
      <c r="I2" t="s">
        <v>174</v>
      </c>
      <c r="J2" t="s">
        <v>175</v>
      </c>
      <c r="K2" t="s">
        <v>176</v>
      </c>
      <c r="L2" t="s">
        <v>177</v>
      </c>
      <c r="M2" t="s">
        <v>178</v>
      </c>
      <c r="N2">
        <v>0.3708514</v>
      </c>
      <c r="O2">
        <v>1.9799589999999999E-2</v>
      </c>
      <c r="P2">
        <v>0.33204489999999998</v>
      </c>
      <c r="Q2">
        <v>0.40965790000000002</v>
      </c>
      <c r="R2" t="s">
        <v>179</v>
      </c>
    </row>
    <row r="3" spans="1:18" x14ac:dyDescent="0.35">
      <c r="A3" s="46" t="s">
        <v>144</v>
      </c>
      <c r="B3" s="6">
        <v>0.49641394</v>
      </c>
      <c r="C3">
        <v>0.50472150000000005</v>
      </c>
      <c r="D3">
        <v>0.55773364999999997</v>
      </c>
      <c r="E3" s="2" t="s">
        <v>148</v>
      </c>
      <c r="F3" s="6"/>
      <c r="H3" s="14" t="s">
        <v>180</v>
      </c>
      <c r="I3" t="s">
        <v>174</v>
      </c>
      <c r="J3" t="s">
        <v>175</v>
      </c>
      <c r="K3" t="s">
        <v>181</v>
      </c>
      <c r="L3" t="s">
        <v>177</v>
      </c>
      <c r="M3" t="s">
        <v>178</v>
      </c>
      <c r="N3">
        <v>0.44453100000000001</v>
      </c>
      <c r="O3">
        <v>2.3680119999999999E-2</v>
      </c>
      <c r="P3">
        <v>0.39811879999999999</v>
      </c>
      <c r="Q3">
        <v>0.49094320000000002</v>
      </c>
      <c r="R3" t="s">
        <v>182</v>
      </c>
    </row>
    <row r="4" spans="1:18" x14ac:dyDescent="0.35">
      <c r="A4" s="46" t="s">
        <v>145</v>
      </c>
      <c r="B4" s="6">
        <v>0.5522743</v>
      </c>
      <c r="C4">
        <v>0.62602287000000001</v>
      </c>
      <c r="D4">
        <v>0.69977266000000005</v>
      </c>
      <c r="E4" s="2" t="s">
        <v>148</v>
      </c>
      <c r="F4" s="6"/>
      <c r="H4" s="14" t="s">
        <v>183</v>
      </c>
      <c r="I4" t="s">
        <v>174</v>
      </c>
      <c r="J4" t="s">
        <v>175</v>
      </c>
      <c r="K4" t="s">
        <v>184</v>
      </c>
      <c r="L4" t="s">
        <v>177</v>
      </c>
      <c r="M4" t="s">
        <v>178</v>
      </c>
      <c r="N4">
        <v>0.54132000000000002</v>
      </c>
      <c r="O4">
        <v>2.038862E-2</v>
      </c>
      <c r="P4">
        <v>0.50135909999999995</v>
      </c>
      <c r="Q4">
        <v>0.58128100000000005</v>
      </c>
      <c r="R4" t="s">
        <v>185</v>
      </c>
    </row>
    <row r="5" spans="1:18" x14ac:dyDescent="0.35">
      <c r="A5" s="46" t="s">
        <v>146</v>
      </c>
      <c r="B5" s="6">
        <v>0.75678709</v>
      </c>
      <c r="C5">
        <v>0.83157024000000002</v>
      </c>
      <c r="D5" s="52">
        <v>0.90635045999999997</v>
      </c>
      <c r="E5" s="2" t="s">
        <v>148</v>
      </c>
      <c r="F5" s="6"/>
      <c r="H5" s="14" t="s">
        <v>186</v>
      </c>
      <c r="I5" t="s">
        <v>174</v>
      </c>
      <c r="J5" t="s">
        <v>175</v>
      </c>
      <c r="K5" t="s">
        <v>187</v>
      </c>
      <c r="L5" t="s">
        <v>177</v>
      </c>
      <c r="M5" t="s">
        <v>178</v>
      </c>
      <c r="N5">
        <v>0.67520329999999995</v>
      </c>
      <c r="O5">
        <v>3.0105420000000001E-2</v>
      </c>
      <c r="P5">
        <v>0.61619780000000002</v>
      </c>
      <c r="Q5">
        <v>0.73420890000000005</v>
      </c>
      <c r="R5" t="s">
        <v>188</v>
      </c>
    </row>
    <row r="6" spans="1:18" x14ac:dyDescent="0.35">
      <c r="A6" s="46" t="s">
        <v>147</v>
      </c>
      <c r="B6" s="6">
        <v>0.42838052999999998</v>
      </c>
      <c r="C6">
        <v>0.43140357000000001</v>
      </c>
      <c r="D6">
        <v>0.47027444000000002</v>
      </c>
      <c r="E6" s="2" t="s">
        <v>148</v>
      </c>
      <c r="F6" s="6"/>
      <c r="H6" s="14" t="s">
        <v>189</v>
      </c>
      <c r="I6" s="46" t="s">
        <v>174</v>
      </c>
      <c r="J6" s="46" t="s">
        <v>175</v>
      </c>
      <c r="K6" t="s">
        <v>190</v>
      </c>
      <c r="L6" t="s">
        <v>177</v>
      </c>
      <c r="M6" t="s">
        <v>178</v>
      </c>
      <c r="N6">
        <v>0.61389360000000004</v>
      </c>
      <c r="O6">
        <v>8.566899E-2</v>
      </c>
      <c r="P6">
        <v>0.44598549999999998</v>
      </c>
      <c r="Q6">
        <v>0.78180179999999999</v>
      </c>
      <c r="R6" t="s">
        <v>191</v>
      </c>
    </row>
    <row r="7" spans="1:18" x14ac:dyDescent="0.35">
      <c r="A7" s="46" t="s">
        <v>158</v>
      </c>
      <c r="B7" s="55">
        <v>0.3708514</v>
      </c>
      <c r="C7" s="58">
        <f>1.1*B7</f>
        <v>0.40793654000000001</v>
      </c>
      <c r="D7" s="58">
        <f>1.2*B7</f>
        <v>0.44502167999999998</v>
      </c>
      <c r="E7" s="46" t="s">
        <v>165</v>
      </c>
      <c r="F7" s="50"/>
      <c r="G7" s="46"/>
      <c r="H7" s="14" t="s">
        <v>192</v>
      </c>
      <c r="I7" s="46" t="s">
        <v>193</v>
      </c>
      <c r="J7" s="46" t="s">
        <v>175</v>
      </c>
      <c r="K7" t="s">
        <v>176</v>
      </c>
      <c r="L7" t="s">
        <v>177</v>
      </c>
      <c r="M7" t="s">
        <v>178</v>
      </c>
      <c r="N7">
        <v>0.4960272</v>
      </c>
      <c r="O7">
        <v>1.1457129999999999E-2</v>
      </c>
      <c r="P7">
        <v>0.47357159999999998</v>
      </c>
      <c r="Q7">
        <v>0.51848280000000002</v>
      </c>
      <c r="R7" t="s">
        <v>194</v>
      </c>
    </row>
    <row r="8" spans="1:18" x14ac:dyDescent="0.35">
      <c r="A8" s="46" t="s">
        <v>159</v>
      </c>
      <c r="B8" s="55">
        <v>0.44453100000000001</v>
      </c>
      <c r="C8" s="58">
        <f>1.1*B8</f>
        <v>0.48898410000000003</v>
      </c>
      <c r="D8" s="58">
        <f>1.2*B8</f>
        <v>0.53343719999999994</v>
      </c>
      <c r="E8" s="46" t="s">
        <v>165</v>
      </c>
      <c r="F8" s="50"/>
      <c r="G8" s="46"/>
      <c r="H8" s="14" t="s">
        <v>195</v>
      </c>
      <c r="I8" s="46" t="s">
        <v>193</v>
      </c>
      <c r="J8" s="46" t="s">
        <v>175</v>
      </c>
      <c r="K8" t="s">
        <v>181</v>
      </c>
      <c r="L8" t="s">
        <v>177</v>
      </c>
      <c r="M8" t="s">
        <v>178</v>
      </c>
      <c r="N8">
        <v>0.6148325</v>
      </c>
      <c r="O8">
        <v>1.763145E-2</v>
      </c>
      <c r="P8">
        <v>0.58027550000000006</v>
      </c>
      <c r="Q8">
        <v>0.64938949999999995</v>
      </c>
      <c r="R8" t="s">
        <v>196</v>
      </c>
    </row>
    <row r="9" spans="1:18" x14ac:dyDescent="0.35">
      <c r="A9" s="46" t="s">
        <v>160</v>
      </c>
      <c r="B9" s="55">
        <v>0.54132000000000002</v>
      </c>
      <c r="C9" s="58">
        <f>1.1*B9</f>
        <v>0.59545200000000009</v>
      </c>
      <c r="D9" s="58">
        <f>1.2*B9</f>
        <v>0.64958400000000005</v>
      </c>
      <c r="E9" s="46" t="s">
        <v>165</v>
      </c>
      <c r="H9" s="14" t="s">
        <v>197</v>
      </c>
      <c r="I9" s="50" t="s">
        <v>193</v>
      </c>
      <c r="J9" s="46" t="s">
        <v>175</v>
      </c>
      <c r="K9" t="s">
        <v>184</v>
      </c>
      <c r="L9" t="s">
        <v>177</v>
      </c>
      <c r="M9" t="s">
        <v>178</v>
      </c>
      <c r="N9">
        <v>0.71023919999999996</v>
      </c>
      <c r="O9">
        <v>1.3720950000000001E-2</v>
      </c>
      <c r="P9">
        <v>0.68334660000000003</v>
      </c>
      <c r="Q9">
        <v>0.7371318</v>
      </c>
      <c r="R9" t="s">
        <v>198</v>
      </c>
    </row>
    <row r="10" spans="1:18" x14ac:dyDescent="0.35">
      <c r="A10" s="46" t="s">
        <v>161</v>
      </c>
      <c r="B10" s="55">
        <v>0.67520329999999995</v>
      </c>
      <c r="C10" s="58">
        <f>1.1*B10</f>
        <v>0.74272362999999997</v>
      </c>
      <c r="D10" s="58">
        <f>1.2*B10</f>
        <v>0.81024395999999987</v>
      </c>
      <c r="E10" s="46" t="s">
        <v>165</v>
      </c>
      <c r="H10" s="14" t="s">
        <v>199</v>
      </c>
      <c r="I10" s="47" t="s">
        <v>193</v>
      </c>
      <c r="J10" s="46" t="s">
        <v>175</v>
      </c>
      <c r="K10" t="s">
        <v>187</v>
      </c>
      <c r="L10" t="s">
        <v>177</v>
      </c>
      <c r="M10" t="s">
        <v>178</v>
      </c>
      <c r="N10">
        <v>0.72816139999999996</v>
      </c>
      <c r="O10">
        <v>2.3967019999999999E-2</v>
      </c>
      <c r="P10">
        <v>0.68118690000000004</v>
      </c>
      <c r="Q10">
        <v>0.77513589999999999</v>
      </c>
      <c r="R10" t="s">
        <v>200</v>
      </c>
    </row>
    <row r="11" spans="1:18" ht="19.5" x14ac:dyDescent="0.45">
      <c r="A11" s="46" t="s">
        <v>162</v>
      </c>
      <c r="B11" s="55">
        <v>0.61389360000000004</v>
      </c>
      <c r="C11" s="58">
        <f>1.1*B11</f>
        <v>0.6752829600000001</v>
      </c>
      <c r="D11" s="58">
        <f>1.2*B11</f>
        <v>0.73667232000000005</v>
      </c>
      <c r="E11" s="46" t="s">
        <v>165</v>
      </c>
      <c r="H11" s="76" t="s">
        <v>201</v>
      </c>
      <c r="I11" s="47" t="s">
        <v>193</v>
      </c>
      <c r="J11" s="49" t="s">
        <v>175</v>
      </c>
      <c r="K11" t="s">
        <v>190</v>
      </c>
      <c r="L11" t="s">
        <v>177</v>
      </c>
      <c r="M11" t="s">
        <v>178</v>
      </c>
      <c r="N11">
        <v>0.65031709999999998</v>
      </c>
      <c r="O11">
        <v>6.5924960000000005E-2</v>
      </c>
      <c r="P11">
        <v>0.52110650000000003</v>
      </c>
      <c r="Q11">
        <v>0.77952759999999999</v>
      </c>
      <c r="R11" t="s">
        <v>202</v>
      </c>
    </row>
    <row r="12" spans="1:18" x14ac:dyDescent="0.35">
      <c r="A12" s="14"/>
      <c r="G12" s="14"/>
    </row>
    <row r="13" spans="1:18" x14ac:dyDescent="0.35">
      <c r="A13" s="14"/>
      <c r="G13" s="14"/>
    </row>
    <row r="14" spans="1:18" x14ac:dyDescent="0.35">
      <c r="A14" s="14"/>
      <c r="G14" s="14"/>
    </row>
    <row r="15" spans="1:18" x14ac:dyDescent="0.35">
      <c r="A15" s="14"/>
      <c r="G15" s="14"/>
    </row>
    <row r="18" spans="1:7" x14ac:dyDescent="0.35">
      <c r="A18" s="14"/>
      <c r="G18" s="14"/>
    </row>
    <row r="19" spans="1:7" x14ac:dyDescent="0.35">
      <c r="A19" s="14"/>
      <c r="G19" s="14"/>
    </row>
    <row r="20" spans="1:7" x14ac:dyDescent="0.35">
      <c r="A20" s="14"/>
      <c r="G20" s="14"/>
    </row>
    <row r="21" spans="1:7" x14ac:dyDescent="0.35">
      <c r="A21" s="14"/>
      <c r="G21" s="14"/>
    </row>
    <row r="22" spans="1:7" x14ac:dyDescent="0.35">
      <c r="A22" s="14"/>
      <c r="G22" s="14"/>
    </row>
    <row r="23" spans="1:7" x14ac:dyDescent="0.35">
      <c r="A23" s="14"/>
      <c r="G23" s="14"/>
    </row>
    <row r="24" spans="1:7" x14ac:dyDescent="0.35">
      <c r="A24" s="14"/>
      <c r="G24" s="14"/>
    </row>
    <row r="25" spans="1:7" x14ac:dyDescent="0.35">
      <c r="A25" s="14"/>
      <c r="G25" s="14"/>
    </row>
    <row r="26" spans="1:7" x14ac:dyDescent="0.35">
      <c r="A26" s="14"/>
      <c r="G26" s="14"/>
    </row>
    <row r="27" spans="1:7" x14ac:dyDescent="0.35">
      <c r="A27" s="14"/>
      <c r="G27" s="14"/>
    </row>
    <row r="29" spans="1:7" x14ac:dyDescent="0.35">
      <c r="A29" s="14"/>
      <c r="G29" s="14"/>
    </row>
    <row r="30" spans="1:7" x14ac:dyDescent="0.35">
      <c r="A30" s="14"/>
      <c r="G30" s="14"/>
    </row>
    <row r="31" spans="1:7" x14ac:dyDescent="0.35">
      <c r="A31" s="17"/>
      <c r="G31" s="17"/>
    </row>
    <row r="32" spans="1:7" x14ac:dyDescent="0.35">
      <c r="A32" s="14"/>
      <c r="G32" s="14"/>
    </row>
    <row r="33" spans="1:7" x14ac:dyDescent="0.35">
      <c r="A33" s="14"/>
      <c r="G33" s="14"/>
    </row>
    <row r="34" spans="1:7" x14ac:dyDescent="0.35">
      <c r="A34" s="14"/>
      <c r="G34" s="14"/>
    </row>
    <row r="35" spans="1:7" x14ac:dyDescent="0.35">
      <c r="A35" s="14"/>
      <c r="G35" s="14"/>
    </row>
    <row r="36" spans="1:7" x14ac:dyDescent="0.35">
      <c r="A36" s="14"/>
      <c r="G36" s="14"/>
    </row>
    <row r="37" spans="1:7" x14ac:dyDescent="0.35">
      <c r="A37" s="14"/>
      <c r="G37" s="14"/>
    </row>
    <row r="38" spans="1:7" x14ac:dyDescent="0.35">
      <c r="A38" s="14"/>
      <c r="G38" s="14"/>
    </row>
    <row r="39" spans="1:7" x14ac:dyDescent="0.35">
      <c r="A39" s="14"/>
      <c r="G39" s="14"/>
    </row>
    <row r="40" spans="1:7" x14ac:dyDescent="0.35">
      <c r="A40" s="14"/>
      <c r="G40" s="14"/>
    </row>
    <row r="43" spans="1:7" x14ac:dyDescent="0.35">
      <c r="A43" s="14"/>
      <c r="G43" s="14"/>
    </row>
    <row r="44" spans="1:7" x14ac:dyDescent="0.35">
      <c r="A44" s="14"/>
      <c r="G44" s="14"/>
    </row>
    <row r="45" spans="1:7" x14ac:dyDescent="0.35">
      <c r="A45" s="17"/>
      <c r="G45" s="17"/>
    </row>
    <row r="46" spans="1:7" x14ac:dyDescent="0.35">
      <c r="A46" s="14"/>
      <c r="G46" s="14"/>
    </row>
    <row r="47" spans="1:7" x14ac:dyDescent="0.35">
      <c r="A47" s="14"/>
      <c r="G47" s="14"/>
    </row>
    <row r="48" spans="1:7" x14ac:dyDescent="0.35">
      <c r="A48" s="14"/>
      <c r="G48" s="14"/>
    </row>
    <row r="49" spans="1:7" x14ac:dyDescent="0.35">
      <c r="A49" s="14"/>
      <c r="G49" s="14"/>
    </row>
    <row r="52" spans="1:7" x14ac:dyDescent="0.35">
      <c r="A52" s="14"/>
      <c r="G52" s="14"/>
    </row>
    <row r="53" spans="1:7" x14ac:dyDescent="0.35">
      <c r="A53" s="14"/>
      <c r="G53" s="14"/>
    </row>
    <row r="54" spans="1:7" x14ac:dyDescent="0.35">
      <c r="A54" s="17"/>
      <c r="G54" s="17"/>
    </row>
    <row r="55" spans="1:7" x14ac:dyDescent="0.35">
      <c r="A55" s="14"/>
      <c r="G55" s="14"/>
    </row>
    <row r="56" spans="1:7" x14ac:dyDescent="0.35">
      <c r="A56" s="14"/>
      <c r="G56" s="14"/>
    </row>
    <row r="57" spans="1:7" x14ac:dyDescent="0.35">
      <c r="A57" s="14"/>
      <c r="G57" s="14"/>
    </row>
    <row r="58" spans="1:7" x14ac:dyDescent="0.35">
      <c r="A58" s="14"/>
      <c r="G58" s="14"/>
    </row>
    <row r="59" spans="1:7" x14ac:dyDescent="0.35">
      <c r="A59" s="14"/>
      <c r="G59" s="14"/>
    </row>
    <row r="60" spans="1:7" x14ac:dyDescent="0.35">
      <c r="A60" s="14"/>
      <c r="G60" s="14"/>
    </row>
    <row r="61" spans="1:7" x14ac:dyDescent="0.35">
      <c r="A61" s="14"/>
      <c r="G61" s="14"/>
    </row>
    <row r="62" spans="1:7" x14ac:dyDescent="0.35">
      <c r="A62" s="14"/>
      <c r="G62" s="1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6"/>
  <sheetViews>
    <sheetView zoomScaleNormal="100" workbookViewId="0">
      <selection activeCell="B7" sqref="B7:B11"/>
    </sheetView>
  </sheetViews>
  <sheetFormatPr defaultColWidth="9.1796875" defaultRowHeight="14.5" x14ac:dyDescent="0.35"/>
  <cols>
    <col min="1" max="1" width="17.81640625" customWidth="1"/>
    <col min="2" max="2" width="21.81640625" style="56" bestFit="1" customWidth="1"/>
    <col min="3" max="4" width="18" style="56" bestFit="1" customWidth="1"/>
    <col min="5" max="5" width="11" bestFit="1" customWidth="1"/>
    <col min="6" max="6" width="8.7265625"/>
    <col min="7" max="7" width="20.1796875" customWidth="1"/>
    <col min="8" max="8" width="29.453125" bestFit="1" customWidth="1"/>
    <col min="9" max="9" width="15.453125" bestFit="1" customWidth="1"/>
    <col min="10" max="10" width="15.7265625" bestFit="1" customWidth="1"/>
    <col min="11" max="11" width="11" bestFit="1" customWidth="1"/>
  </cols>
  <sheetData>
    <row r="1" spans="1:12" x14ac:dyDescent="0.35">
      <c r="A1" t="s">
        <v>79</v>
      </c>
      <c r="B1" s="59">
        <v>1</v>
      </c>
      <c r="C1" s="59">
        <v>1.1000000000000001</v>
      </c>
      <c r="D1" s="59">
        <v>1.2</v>
      </c>
      <c r="E1" t="s">
        <v>80</v>
      </c>
      <c r="F1" s="6"/>
    </row>
    <row r="2" spans="1:12" x14ac:dyDescent="0.35">
      <c r="A2" s="46" t="s">
        <v>143</v>
      </c>
      <c r="B2" s="56">
        <v>0.63763493000000004</v>
      </c>
      <c r="C2" s="56">
        <v>0.70140005999999999</v>
      </c>
      <c r="D2" s="61">
        <v>0.76516218000000003</v>
      </c>
      <c r="E2" s="2" t="s">
        <v>148</v>
      </c>
      <c r="F2" s="6"/>
    </row>
    <row r="3" spans="1:12" x14ac:dyDescent="0.35">
      <c r="A3" s="46" t="s">
        <v>144</v>
      </c>
      <c r="B3" s="56">
        <v>0.71078847000000001</v>
      </c>
      <c r="C3" s="56">
        <v>0.78186456000000004</v>
      </c>
      <c r="D3" s="62">
        <v>0.85294714000000005</v>
      </c>
      <c r="E3" s="2" t="s">
        <v>148</v>
      </c>
      <c r="F3" s="6"/>
    </row>
    <row r="4" spans="1:12" x14ac:dyDescent="0.35">
      <c r="A4" s="46" t="s">
        <v>145</v>
      </c>
      <c r="B4" s="56">
        <v>0.73748650999999998</v>
      </c>
      <c r="C4" s="56">
        <v>0.81123508</v>
      </c>
      <c r="D4" s="62">
        <v>0.88498487000000003</v>
      </c>
      <c r="E4" s="2" t="s">
        <v>148</v>
      </c>
      <c r="F4" s="6"/>
    </row>
    <row r="5" spans="1:12" x14ac:dyDescent="0.35">
      <c r="A5" s="46" t="s">
        <v>146</v>
      </c>
      <c r="B5" s="56">
        <v>0.74782006000000001</v>
      </c>
      <c r="C5" s="56">
        <v>0.82260321000000003</v>
      </c>
      <c r="D5" s="62">
        <v>0.89738342999999998</v>
      </c>
      <c r="E5" s="2" t="s">
        <v>148</v>
      </c>
      <c r="F5" s="6"/>
    </row>
    <row r="6" spans="1:12" x14ac:dyDescent="0.35">
      <c r="A6" s="46" t="s">
        <v>147</v>
      </c>
      <c r="B6" s="56">
        <v>0.72641686999999999</v>
      </c>
      <c r="C6" s="56">
        <v>0.79905824000000003</v>
      </c>
      <c r="D6" s="62">
        <v>0.87170073999999997</v>
      </c>
      <c r="E6" s="2" t="s">
        <v>148</v>
      </c>
      <c r="F6" s="6"/>
      <c r="H6" s="46"/>
      <c r="I6" s="46"/>
      <c r="J6" s="46"/>
      <c r="K6" s="46"/>
    </row>
    <row r="7" spans="1:12" x14ac:dyDescent="0.35">
      <c r="A7" s="46" t="s">
        <v>158</v>
      </c>
      <c r="B7" s="77">
        <v>0.4960272</v>
      </c>
      <c r="C7" s="58">
        <f>1.1*B7</f>
        <v>0.54562991999999999</v>
      </c>
      <c r="D7" s="58">
        <f>1.2*B7</f>
        <v>0.59523263999999998</v>
      </c>
      <c r="E7" s="46" t="s">
        <v>163</v>
      </c>
      <c r="F7" s="50"/>
      <c r="G7" s="46"/>
      <c r="H7" s="46"/>
      <c r="I7" s="46"/>
      <c r="J7" s="46"/>
      <c r="K7" s="46"/>
    </row>
    <row r="8" spans="1:12" x14ac:dyDescent="0.35">
      <c r="A8" s="46" t="s">
        <v>159</v>
      </c>
      <c r="B8" s="77">
        <v>0.6148325</v>
      </c>
      <c r="C8" s="58">
        <f>1.1*B8</f>
        <v>0.6763157500000001</v>
      </c>
      <c r="D8" s="58">
        <f>1.2*B8</f>
        <v>0.73779899999999998</v>
      </c>
      <c r="E8" s="46" t="s">
        <v>164</v>
      </c>
      <c r="F8" s="50"/>
      <c r="G8" s="46"/>
      <c r="H8" s="46"/>
      <c r="I8" s="46"/>
      <c r="J8" s="46"/>
      <c r="K8" s="46"/>
    </row>
    <row r="9" spans="1:12" x14ac:dyDescent="0.35">
      <c r="A9" s="46" t="s">
        <v>160</v>
      </c>
      <c r="B9" s="77">
        <v>0.71023919999999996</v>
      </c>
      <c r="C9" s="58">
        <f>1.1*B9</f>
        <v>0.78126311999999998</v>
      </c>
      <c r="D9" s="58">
        <f>1.2*B9</f>
        <v>0.85228703999999988</v>
      </c>
      <c r="E9" s="46" t="s">
        <v>165</v>
      </c>
      <c r="H9" s="46"/>
      <c r="I9" s="50"/>
      <c r="J9" s="46"/>
      <c r="K9" s="46"/>
      <c r="L9" s="46"/>
    </row>
    <row r="10" spans="1:12" x14ac:dyDescent="0.35">
      <c r="A10" s="46" t="s">
        <v>161</v>
      </c>
      <c r="B10" s="77">
        <v>0.72816139999999996</v>
      </c>
      <c r="C10" s="58">
        <f>1.1*B10</f>
        <v>0.80097753999999999</v>
      </c>
      <c r="D10" s="58">
        <f>1.2*B10</f>
        <v>0.87379367999999991</v>
      </c>
      <c r="E10" s="46" t="s">
        <v>166</v>
      </c>
      <c r="H10" s="46"/>
      <c r="I10" s="47"/>
      <c r="J10" s="46"/>
      <c r="K10" s="46"/>
      <c r="L10" s="46"/>
    </row>
    <row r="11" spans="1:12" ht="19.5" x14ac:dyDescent="0.45">
      <c r="A11" s="46" t="s">
        <v>162</v>
      </c>
      <c r="B11" s="77">
        <v>0.65031709999999998</v>
      </c>
      <c r="C11" s="58">
        <f>1.1*B11</f>
        <v>0.71534881000000006</v>
      </c>
      <c r="D11" s="58">
        <f>1.2*B11</f>
        <v>0.78038051999999991</v>
      </c>
      <c r="E11" s="46" t="s">
        <v>167</v>
      </c>
      <c r="H11" s="14"/>
      <c r="I11" s="47"/>
      <c r="J11" s="49"/>
    </row>
    <row r="12" spans="1:12" x14ac:dyDescent="0.35">
      <c r="H12" s="14"/>
      <c r="I12" s="48"/>
      <c r="J12" s="6"/>
    </row>
    <row r="13" spans="1:12" x14ac:dyDescent="0.35">
      <c r="G13" s="51"/>
    </row>
    <row r="14" spans="1:12" x14ac:dyDescent="0.35">
      <c r="A14" s="46"/>
      <c r="G14" s="52"/>
    </row>
    <row r="15" spans="1:12" x14ac:dyDescent="0.35">
      <c r="A15" s="46"/>
      <c r="B15" s="54"/>
      <c r="C15" s="54"/>
      <c r="D15" s="54"/>
      <c r="E15" s="46"/>
      <c r="G15" s="53"/>
      <c r="H15" s="53"/>
      <c r="I15" s="53"/>
      <c r="J15" s="53"/>
      <c r="K15" s="53"/>
    </row>
    <row r="16" spans="1:12" x14ac:dyDescent="0.35">
      <c r="A16" s="46"/>
      <c r="B16" s="54"/>
      <c r="C16" s="54"/>
      <c r="D16" s="54"/>
      <c r="E16" s="46"/>
      <c r="G16" s="53"/>
      <c r="H16" s="53"/>
      <c r="I16" s="53"/>
      <c r="J16" s="53"/>
      <c r="K16" s="53"/>
    </row>
    <row r="17" spans="1:11" x14ac:dyDescent="0.35">
      <c r="A17" s="46"/>
      <c r="B17" s="54"/>
      <c r="C17" s="54"/>
      <c r="D17" s="54"/>
      <c r="E17" s="46"/>
      <c r="G17" s="53"/>
      <c r="H17" s="53"/>
      <c r="I17" s="53"/>
      <c r="J17" s="53"/>
      <c r="K17" s="53"/>
    </row>
    <row r="18" spans="1:11" x14ac:dyDescent="0.35">
      <c r="A18" s="46"/>
      <c r="B18" s="54"/>
      <c r="C18" s="54"/>
      <c r="D18" s="54"/>
      <c r="E18" s="46"/>
      <c r="G18" s="53"/>
      <c r="H18" s="53"/>
      <c r="I18" s="53"/>
      <c r="J18" s="53"/>
      <c r="K18" s="53"/>
    </row>
    <row r="19" spans="1:11" x14ac:dyDescent="0.35">
      <c r="A19" s="46"/>
      <c r="B19" s="54"/>
      <c r="C19" s="54"/>
      <c r="D19" s="54"/>
      <c r="E19" s="46"/>
      <c r="G19" s="53"/>
      <c r="H19" s="53"/>
      <c r="I19" s="53"/>
      <c r="J19" s="53"/>
      <c r="K19" s="53"/>
    </row>
    <row r="20" spans="1:11" x14ac:dyDescent="0.35">
      <c r="A20" s="46"/>
      <c r="B20" s="54"/>
      <c r="C20" s="54"/>
      <c r="D20" s="54"/>
      <c r="E20" s="46"/>
      <c r="G20" s="53"/>
      <c r="H20" s="53"/>
      <c r="I20" s="53"/>
      <c r="J20" s="53"/>
      <c r="K20" s="53"/>
    </row>
    <row r="21" spans="1:11" x14ac:dyDescent="0.35">
      <c r="A21" s="46"/>
      <c r="B21" s="54"/>
      <c r="C21" s="54"/>
      <c r="D21" s="54"/>
      <c r="E21" s="46"/>
      <c r="G21" s="53"/>
      <c r="H21" s="53"/>
      <c r="I21" s="53"/>
      <c r="J21" s="53"/>
      <c r="K21" s="53"/>
    </row>
    <row r="23" spans="1:11" x14ac:dyDescent="0.35">
      <c r="A23" s="14"/>
    </row>
    <row r="24" spans="1:11" x14ac:dyDescent="0.35">
      <c r="A24" s="14"/>
    </row>
    <row r="25" spans="1:11" x14ac:dyDescent="0.35">
      <c r="A25" s="14"/>
    </row>
    <row r="26" spans="1:11" x14ac:dyDescent="0.35">
      <c r="A26" s="14"/>
    </row>
    <row r="27" spans="1:11" x14ac:dyDescent="0.35">
      <c r="A27" s="14"/>
      <c r="G27" s="14"/>
    </row>
    <row r="28" spans="1:11" x14ac:dyDescent="0.35">
      <c r="A28" s="14"/>
      <c r="G28" s="14"/>
    </row>
    <row r="29" spans="1:11" x14ac:dyDescent="0.35">
      <c r="A29" s="17"/>
      <c r="G29" s="17"/>
    </row>
    <row r="30" spans="1:11" x14ac:dyDescent="0.35">
      <c r="A30" s="14"/>
      <c r="G30" s="14"/>
    </row>
    <row r="31" spans="1:11" x14ac:dyDescent="0.35">
      <c r="A31" s="14"/>
      <c r="G31" s="14"/>
    </row>
    <row r="32" spans="1:11" x14ac:dyDescent="0.35">
      <c r="A32" s="14"/>
      <c r="G32" s="14"/>
    </row>
    <row r="33" spans="1:7" x14ac:dyDescent="0.35">
      <c r="A33" s="14"/>
      <c r="G33" s="14"/>
    </row>
    <row r="34" spans="1:7" x14ac:dyDescent="0.35">
      <c r="A34" s="14"/>
      <c r="G34" s="14"/>
    </row>
    <row r="37" spans="1:7" x14ac:dyDescent="0.35">
      <c r="A37" s="14"/>
      <c r="G37" s="14"/>
    </row>
    <row r="38" spans="1:7" x14ac:dyDescent="0.35">
      <c r="A38" s="14"/>
      <c r="G38" s="14"/>
    </row>
    <row r="39" spans="1:7" x14ac:dyDescent="0.35">
      <c r="A39" s="17"/>
      <c r="G39" s="17"/>
    </row>
    <row r="40" spans="1:7" x14ac:dyDescent="0.35">
      <c r="A40" s="14"/>
      <c r="G40" s="14"/>
    </row>
    <row r="41" spans="1:7" x14ac:dyDescent="0.35">
      <c r="A41" s="14"/>
      <c r="G41" s="14"/>
    </row>
    <row r="42" spans="1:7" x14ac:dyDescent="0.35">
      <c r="A42" s="14"/>
      <c r="G42" s="14"/>
    </row>
    <row r="43" spans="1:7" x14ac:dyDescent="0.35">
      <c r="A43" s="14"/>
      <c r="D43" s="57"/>
      <c r="G43" s="14"/>
    </row>
    <row r="44" spans="1:7" x14ac:dyDescent="0.35">
      <c r="A44" s="14"/>
      <c r="G44" s="14"/>
    </row>
    <row r="45" spans="1:7" x14ac:dyDescent="0.35">
      <c r="A45" s="14"/>
      <c r="G45" s="14"/>
    </row>
    <row r="46" spans="1:7" x14ac:dyDescent="0.35">
      <c r="A46" s="14"/>
      <c r="G46" s="14"/>
    </row>
    <row r="48" spans="1:7" x14ac:dyDescent="0.35">
      <c r="A48" s="14"/>
      <c r="G48" s="14"/>
    </row>
    <row r="49" spans="1:7" x14ac:dyDescent="0.35">
      <c r="A49" s="14"/>
      <c r="G49" s="14"/>
    </row>
    <row r="50" spans="1:7" x14ac:dyDescent="0.35">
      <c r="A50" s="17"/>
      <c r="G50" s="17"/>
    </row>
    <row r="51" spans="1:7" x14ac:dyDescent="0.35">
      <c r="A51" s="14"/>
      <c r="G51" s="14"/>
    </row>
    <row r="52" spans="1:7" x14ac:dyDescent="0.35">
      <c r="A52" s="14"/>
      <c r="G52" s="14"/>
    </row>
    <row r="53" spans="1:7" x14ac:dyDescent="0.35">
      <c r="A53" s="14"/>
      <c r="G53" s="14"/>
    </row>
    <row r="54" spans="1:7" x14ac:dyDescent="0.35">
      <c r="A54" s="14"/>
      <c r="D54" s="57"/>
      <c r="G54" s="14"/>
    </row>
    <row r="55" spans="1:7" x14ac:dyDescent="0.35">
      <c r="A55" s="14"/>
      <c r="G55" s="14"/>
    </row>
    <row r="56" spans="1:7" x14ac:dyDescent="0.35">
      <c r="A56" s="14"/>
      <c r="G56" s="14"/>
    </row>
    <row r="57" spans="1:7" x14ac:dyDescent="0.35">
      <c r="A57" s="14"/>
      <c r="G57" s="14"/>
    </row>
    <row r="58" spans="1:7" x14ac:dyDescent="0.35">
      <c r="A58" s="14"/>
      <c r="G58" s="14"/>
    </row>
    <row r="59" spans="1:7" x14ac:dyDescent="0.35">
      <c r="A59" s="14"/>
      <c r="G59" s="14"/>
    </row>
    <row r="60" spans="1:7" x14ac:dyDescent="0.35">
      <c r="A60" s="14"/>
      <c r="C60" s="57"/>
      <c r="G60" s="14"/>
    </row>
    <row r="61" spans="1:7" x14ac:dyDescent="0.35">
      <c r="A61" s="14"/>
      <c r="G61" s="14"/>
    </row>
    <row r="63" spans="1:7" x14ac:dyDescent="0.35">
      <c r="A63" s="14"/>
      <c r="G63" s="14"/>
    </row>
    <row r="64" spans="1:7" x14ac:dyDescent="0.35">
      <c r="A64" s="14"/>
      <c r="G64" s="14"/>
    </row>
    <row r="65" spans="1:7" x14ac:dyDescent="0.35">
      <c r="A65" s="17"/>
      <c r="G65" s="17"/>
    </row>
    <row r="66" spans="1:7" x14ac:dyDescent="0.35">
      <c r="A66" s="14"/>
      <c r="G66" s="14"/>
    </row>
    <row r="67" spans="1:7" x14ac:dyDescent="0.35">
      <c r="A67" s="14"/>
      <c r="G67" s="14"/>
    </row>
    <row r="68" spans="1:7" x14ac:dyDescent="0.35">
      <c r="A68" s="14"/>
      <c r="G68" s="14"/>
    </row>
    <row r="69" spans="1:7" x14ac:dyDescent="0.35">
      <c r="A69" s="14"/>
      <c r="G69" s="14"/>
    </row>
    <row r="70" spans="1:7" x14ac:dyDescent="0.35">
      <c r="A70" s="14"/>
      <c r="G70" s="14"/>
    </row>
    <row r="71" spans="1:7" x14ac:dyDescent="0.35">
      <c r="A71" s="14"/>
      <c r="G71" s="14"/>
    </row>
    <row r="72" spans="1:7" x14ac:dyDescent="0.35">
      <c r="A72" s="14"/>
      <c r="G72" s="14"/>
    </row>
    <row r="73" spans="1:7" x14ac:dyDescent="0.35">
      <c r="A73" s="14"/>
      <c r="G73" s="14"/>
    </row>
    <row r="74" spans="1:7" x14ac:dyDescent="0.35">
      <c r="A74" s="14"/>
      <c r="G74" s="14"/>
    </row>
    <row r="77" spans="1:7" x14ac:dyDescent="0.35">
      <c r="A77" s="14"/>
      <c r="G77" s="14"/>
    </row>
    <row r="78" spans="1:7" x14ac:dyDescent="0.35">
      <c r="A78" s="14"/>
      <c r="G78" s="14"/>
    </row>
    <row r="79" spans="1:7" x14ac:dyDescent="0.35">
      <c r="A79" s="17"/>
      <c r="G79" s="17"/>
    </row>
    <row r="80" spans="1:7" x14ac:dyDescent="0.35">
      <c r="A80" s="14"/>
      <c r="G80" s="14"/>
    </row>
    <row r="81" spans="1:7" x14ac:dyDescent="0.35">
      <c r="A81" s="14"/>
      <c r="G81" s="14"/>
    </row>
    <row r="82" spans="1:7" x14ac:dyDescent="0.35">
      <c r="A82" s="14"/>
      <c r="G82" s="14"/>
    </row>
    <row r="83" spans="1:7" x14ac:dyDescent="0.35">
      <c r="A83" s="14"/>
      <c r="G83" s="14"/>
    </row>
    <row r="86" spans="1:7" x14ac:dyDescent="0.35">
      <c r="A86" s="14"/>
      <c r="G86" s="14"/>
    </row>
    <row r="87" spans="1:7" x14ac:dyDescent="0.35">
      <c r="A87" s="14"/>
      <c r="G87" s="14"/>
    </row>
    <row r="88" spans="1:7" x14ac:dyDescent="0.35">
      <c r="A88" s="17"/>
      <c r="G88" s="17"/>
    </row>
    <row r="89" spans="1:7" x14ac:dyDescent="0.35">
      <c r="A89" s="14"/>
      <c r="G89" s="14"/>
    </row>
    <row r="90" spans="1:7" x14ac:dyDescent="0.35">
      <c r="A90" s="14"/>
      <c r="G90" s="14"/>
    </row>
    <row r="91" spans="1:7" x14ac:dyDescent="0.35">
      <c r="A91" s="14"/>
      <c r="G91" s="14"/>
    </row>
    <row r="92" spans="1:7" x14ac:dyDescent="0.35">
      <c r="A92" s="14"/>
      <c r="G92" s="14"/>
    </row>
    <row r="93" spans="1:7" x14ac:dyDescent="0.35">
      <c r="A93" s="14"/>
      <c r="G93" s="14"/>
    </row>
    <row r="94" spans="1:7" x14ac:dyDescent="0.35">
      <c r="A94" s="14"/>
      <c r="G94" s="14"/>
    </row>
    <row r="95" spans="1:7" x14ac:dyDescent="0.35">
      <c r="A95" s="14"/>
      <c r="G95" s="14"/>
    </row>
    <row r="96" spans="1:7" x14ac:dyDescent="0.35">
      <c r="A96" s="14"/>
      <c r="G96" s="1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E12" sqref="E12"/>
    </sheetView>
  </sheetViews>
  <sheetFormatPr defaultRowHeight="14.5" x14ac:dyDescent="0.35"/>
  <cols>
    <col min="1" max="1" width="24.54296875" customWidth="1"/>
    <col min="2" max="2" width="19.54296875" style="4" customWidth="1"/>
    <col min="3" max="3" width="24.453125" style="5" customWidth="1"/>
    <col min="4" max="5" width="19.1796875" style="6" customWidth="1"/>
    <col min="6" max="6" width="18.54296875" style="6" customWidth="1"/>
    <col min="7" max="7" width="19.54296875" customWidth="1"/>
  </cols>
  <sheetData>
    <row r="1" spans="1:13" x14ac:dyDescent="0.35">
      <c r="D1" t="s">
        <v>62</v>
      </c>
      <c r="F1" s="5"/>
      <c r="G1" s="6"/>
      <c r="H1" s="6"/>
    </row>
    <row r="2" spans="1:13" x14ac:dyDescent="0.35">
      <c r="D2" t="s">
        <v>63</v>
      </c>
    </row>
    <row r="3" spans="1:13" x14ac:dyDescent="0.35">
      <c r="B3" t="s">
        <v>61</v>
      </c>
      <c r="C3" t="s">
        <v>60</v>
      </c>
      <c r="D3" t="s">
        <v>64</v>
      </c>
    </row>
    <row r="4" spans="1:13" x14ac:dyDescent="0.35">
      <c r="B4" s="1" t="s">
        <v>9</v>
      </c>
      <c r="C4" s="1" t="s">
        <v>10</v>
      </c>
      <c r="D4" t="s">
        <v>65</v>
      </c>
      <c r="E4"/>
    </row>
    <row r="5" spans="1:13" x14ac:dyDescent="0.35">
      <c r="A5" s="7" t="s">
        <v>47</v>
      </c>
      <c r="B5" s="8" t="s">
        <v>58</v>
      </c>
      <c r="C5" s="8" t="s">
        <v>58</v>
      </c>
      <c r="D5" s="10" t="s">
        <v>57</v>
      </c>
      <c r="E5" s="9" t="s">
        <v>13</v>
      </c>
      <c r="F5" s="10" t="s">
        <v>14</v>
      </c>
      <c r="G5" s="10" t="s">
        <v>23</v>
      </c>
      <c r="H5" s="7" t="s">
        <v>24</v>
      </c>
    </row>
    <row r="6" spans="1:13" x14ac:dyDescent="0.35">
      <c r="A6" t="s">
        <v>1</v>
      </c>
      <c r="B6" s="4">
        <f>-LN(1-E6)/F6</f>
        <v>4.8207621048000485E-2</v>
      </c>
      <c r="C6" s="4">
        <f>E6/F6</f>
        <v>3.8249999999999999E-2</v>
      </c>
      <c r="D6" s="4">
        <f>1-(1-E6)^(1/F6)</f>
        <v>4.7064083016544078E-2</v>
      </c>
      <c r="E6" s="5">
        <f>0.85*0.45</f>
        <v>0.38250000000000001</v>
      </c>
      <c r="F6" s="6">
        <v>10</v>
      </c>
      <c r="G6" s="6" t="s">
        <v>15</v>
      </c>
      <c r="H6" s="1" t="s">
        <v>9</v>
      </c>
    </row>
    <row r="7" spans="1:13" x14ac:dyDescent="0.35">
      <c r="A7" t="s">
        <v>0</v>
      </c>
      <c r="B7" s="4">
        <f>-LN(1-E7)/F7</f>
        <v>6.3017238139855686E-2</v>
      </c>
      <c r="C7" s="4">
        <f>E7/F7</f>
        <v>4.675E-2</v>
      </c>
      <c r="D7" s="4">
        <f>1-(1-E7)^(1/F7)</f>
        <v>6.1072711810278402E-2</v>
      </c>
      <c r="E7" s="5">
        <f>0.85*0.55</f>
        <v>0.46750000000000003</v>
      </c>
      <c r="F7" s="6">
        <v>10</v>
      </c>
      <c r="G7" s="6" t="s">
        <v>15</v>
      </c>
      <c r="H7" s="1" t="s">
        <v>9</v>
      </c>
    </row>
    <row r="8" spans="1:13" x14ac:dyDescent="0.35">
      <c r="A8" t="s">
        <v>2</v>
      </c>
      <c r="B8" s="4">
        <f>-LN(1-E8)/F8</f>
        <v>7.0660404129467367E-3</v>
      </c>
      <c r="C8" s="4">
        <f>E8/F8</f>
        <v>6.5217391304347823E-3</v>
      </c>
      <c r="D8" s="4">
        <f>1-(1-E8)^(1/F8)</f>
        <v>7.0411346456333845E-3</v>
      </c>
      <c r="E8" s="5">
        <v>0.15</v>
      </c>
      <c r="F8" s="6">
        <v>23</v>
      </c>
      <c r="G8" s="6" t="s">
        <v>15</v>
      </c>
    </row>
    <row r="9" spans="1:13" x14ac:dyDescent="0.35">
      <c r="A9" t="s">
        <v>4</v>
      </c>
      <c r="B9" s="4">
        <f>B6</f>
        <v>4.8207621048000485E-2</v>
      </c>
      <c r="C9" s="4">
        <f>C6</f>
        <v>3.8249999999999999E-2</v>
      </c>
      <c r="D9" s="4">
        <f>D6</f>
        <v>4.7064083016544078E-2</v>
      </c>
      <c r="E9" s="5"/>
      <c r="G9" s="6" t="s">
        <v>25</v>
      </c>
      <c r="H9" s="1" t="s">
        <v>9</v>
      </c>
    </row>
    <row r="10" spans="1:13" x14ac:dyDescent="0.35">
      <c r="A10" t="s">
        <v>5</v>
      </c>
      <c r="B10" s="4">
        <f>-LN(1-E10)/F10</f>
        <v>2.7236358772083597E-2</v>
      </c>
      <c r="C10" s="4">
        <f>E10/F10</f>
        <v>2.0999999999999998E-2</v>
      </c>
      <c r="D10" s="4">
        <f>1-(1-E10)^(1/F10)</f>
        <v>2.6868793757004461E-2</v>
      </c>
      <c r="E10" s="5">
        <v>0.42</v>
      </c>
      <c r="F10" s="6">
        <v>20</v>
      </c>
      <c r="G10" s="6" t="s">
        <v>16</v>
      </c>
      <c r="H10" s="1" t="s">
        <v>33</v>
      </c>
    </row>
    <row r="11" spans="1:13" x14ac:dyDescent="0.35">
      <c r="A11" t="s">
        <v>5</v>
      </c>
      <c r="B11" s="4">
        <f>-LN(1-E11)/F11</f>
        <v>1.8729692004019749E-2</v>
      </c>
      <c r="C11" s="4">
        <f>E11/F11</f>
        <v>1.5217391304347825E-2</v>
      </c>
      <c r="D11" s="4">
        <f>1-(1-E11)^(1/F11)</f>
        <v>1.8555381281230798E-2</v>
      </c>
      <c r="E11" s="5">
        <v>0.35</v>
      </c>
      <c r="F11" s="6">
        <v>23</v>
      </c>
      <c r="G11" s="6" t="s">
        <v>15</v>
      </c>
      <c r="H11" t="s">
        <v>32</v>
      </c>
    </row>
    <row r="12" spans="1:13" x14ac:dyDescent="0.35">
      <c r="A12" s="40" t="s">
        <v>1</v>
      </c>
      <c r="B12" s="41">
        <f>-LN(1-E12)/F12</f>
        <v>0.18971199848858819</v>
      </c>
      <c r="C12" s="41">
        <f>E12/F12</f>
        <v>8.5000000000000006E-2</v>
      </c>
      <c r="D12" s="41">
        <f>1-(1-E12)^(1/F12)</f>
        <v>0.17280266627688434</v>
      </c>
      <c r="E12" s="42">
        <f>SUM(E6,E7)</f>
        <v>0.85000000000000009</v>
      </c>
      <c r="F12" s="43">
        <v>10</v>
      </c>
    </row>
    <row r="13" spans="1:13" x14ac:dyDescent="0.35">
      <c r="A13" s="40" t="s">
        <v>5</v>
      </c>
      <c r="B13" s="41">
        <f>-LN(1-E13)/F13</f>
        <v>5.9783700075562038E-2</v>
      </c>
      <c r="C13" s="41">
        <f>E13/F13</f>
        <v>4.4999999999999998E-2</v>
      </c>
      <c r="D13" s="41">
        <f>1-(1-E13)^(1/F13)</f>
        <v>5.8031740786173791E-2</v>
      </c>
      <c r="E13" s="44">
        <v>0.45</v>
      </c>
      <c r="F13" s="43">
        <v>10</v>
      </c>
    </row>
    <row r="14" spans="1:13" x14ac:dyDescent="0.35">
      <c r="B14" s="4" t="s">
        <v>66</v>
      </c>
      <c r="C14" s="5" t="s">
        <v>67</v>
      </c>
      <c r="D14" s="6" t="s">
        <v>68</v>
      </c>
      <c r="F14" s="5"/>
      <c r="G14" s="6"/>
    </row>
    <row r="15" spans="1:13" x14ac:dyDescent="0.35">
      <c r="A15" t="s">
        <v>1</v>
      </c>
      <c r="B15" s="12">
        <v>4.8207621048000485E-2</v>
      </c>
      <c r="C15" s="12">
        <v>3.8249999999999999E-2</v>
      </c>
      <c r="D15" s="12">
        <v>4.7064083016544078E-2</v>
      </c>
      <c r="F15" s="5"/>
      <c r="G15" s="6"/>
      <c r="H15" s="1"/>
    </row>
    <row r="16" spans="1:13" x14ac:dyDescent="0.35">
      <c r="A16" t="s">
        <v>0</v>
      </c>
      <c r="B16" s="12">
        <v>6.3017238139855686E-2</v>
      </c>
      <c r="C16" s="12">
        <v>4.675E-2</v>
      </c>
      <c r="D16" s="12">
        <v>6.1072711810278402E-2</v>
      </c>
      <c r="F16" s="5"/>
      <c r="G16" s="6"/>
      <c r="H16" s="1" t="s">
        <v>103</v>
      </c>
      <c r="M16" t="s">
        <v>121</v>
      </c>
    </row>
    <row r="17" spans="1:13" x14ac:dyDescent="0.35">
      <c r="A17" t="s">
        <v>2</v>
      </c>
      <c r="B17" s="12">
        <v>7.0660404129467367E-3</v>
      </c>
      <c r="C17" s="12">
        <v>6.5217391304347823E-3</v>
      </c>
      <c r="D17" s="12">
        <v>7.0411346456333845E-3</v>
      </c>
      <c r="F17" s="5"/>
      <c r="G17" s="6"/>
      <c r="H17" s="28">
        <f t="shared" ref="H17:H22" si="0">1-EXP(-B6)</f>
        <v>4.7064083016543967E-2</v>
      </c>
      <c r="M17" t="s">
        <v>112</v>
      </c>
    </row>
    <row r="18" spans="1:13" x14ac:dyDescent="0.35">
      <c r="A18" t="s">
        <v>11</v>
      </c>
      <c r="B18" s="12">
        <v>0.5</v>
      </c>
      <c r="C18" s="12">
        <v>0.5</v>
      </c>
      <c r="D18" s="12">
        <v>0.5</v>
      </c>
      <c r="F18" s="5"/>
      <c r="G18" s="6"/>
      <c r="H18" s="29">
        <f t="shared" si="0"/>
        <v>6.1072711810278402E-2</v>
      </c>
      <c r="M18" t="s">
        <v>113</v>
      </c>
    </row>
    <row r="19" spans="1:13" x14ac:dyDescent="0.35">
      <c r="A19" t="s">
        <v>5</v>
      </c>
      <c r="B19" s="13">
        <v>2.7236358772083597E-2</v>
      </c>
      <c r="C19" s="13">
        <v>2.0999999999999998E-2</v>
      </c>
      <c r="D19" s="13">
        <v>2.6868793757004461E-2</v>
      </c>
      <c r="F19" s="5"/>
      <c r="G19" s="6"/>
      <c r="H19" s="29">
        <f t="shared" si="0"/>
        <v>7.0411346456333845E-3</v>
      </c>
      <c r="M19" t="s">
        <v>114</v>
      </c>
    </row>
    <row r="20" spans="1:13" x14ac:dyDescent="0.35">
      <c r="A20" t="s">
        <v>12</v>
      </c>
      <c r="B20" s="12">
        <v>1.4837605</v>
      </c>
      <c r="C20" s="12">
        <v>1.4837605</v>
      </c>
      <c r="D20" s="12">
        <v>1.4837605</v>
      </c>
      <c r="H20" s="29">
        <f t="shared" si="0"/>
        <v>4.7064083016543967E-2</v>
      </c>
      <c r="M20" t="s">
        <v>115</v>
      </c>
    </row>
    <row r="21" spans="1:13" x14ac:dyDescent="0.35">
      <c r="A21" t="s">
        <v>18</v>
      </c>
      <c r="B21" s="12">
        <v>0.42898831999999998</v>
      </c>
      <c r="C21" s="12">
        <v>0.42898831999999998</v>
      </c>
      <c r="D21" s="12">
        <v>0.42898831999999998</v>
      </c>
      <c r="H21" s="29">
        <f t="shared" si="0"/>
        <v>2.6868793757004461E-2</v>
      </c>
      <c r="M21" t="s">
        <v>116</v>
      </c>
    </row>
    <row r="22" spans="1:13" x14ac:dyDescent="0.35">
      <c r="H22" s="29">
        <f t="shared" si="0"/>
        <v>1.8555381281230798E-2</v>
      </c>
      <c r="M22" t="s">
        <v>117</v>
      </c>
    </row>
    <row r="23" spans="1:13" x14ac:dyDescent="0.35">
      <c r="B23" s="11">
        <v>146</v>
      </c>
      <c r="C23" s="5">
        <v>146</v>
      </c>
      <c r="D23" s="11">
        <v>146.20923716937699</v>
      </c>
      <c r="E23" s="6" t="s">
        <v>72</v>
      </c>
      <c r="H23" s="28"/>
      <c r="M23" t="s">
        <v>118</v>
      </c>
    </row>
    <row r="24" spans="1:13" x14ac:dyDescent="0.35">
      <c r="B24" s="11">
        <v>24083</v>
      </c>
      <c r="C24" s="11">
        <v>24112</v>
      </c>
      <c r="D24" s="11">
        <v>24085.031919940298</v>
      </c>
      <c r="E24" s="6" t="s">
        <v>73</v>
      </c>
      <c r="G24" s="14"/>
      <c r="H24" s="28"/>
      <c r="M24" t="s">
        <v>119</v>
      </c>
    </row>
    <row r="25" spans="1:13" x14ac:dyDescent="0.35">
      <c r="M25" t="s">
        <v>120</v>
      </c>
    </row>
    <row r="26" spans="1:13" x14ac:dyDescent="0.35">
      <c r="B26" s="4" t="s">
        <v>69</v>
      </c>
      <c r="C26" s="5" t="s">
        <v>70</v>
      </c>
      <c r="D26" s="6" t="s">
        <v>71</v>
      </c>
    </row>
    <row r="27" spans="1:13" x14ac:dyDescent="0.35">
      <c r="B27" s="13">
        <v>1.8729692004019749E-2</v>
      </c>
      <c r="C27" s="13">
        <v>1.5217391304347825E-2</v>
      </c>
      <c r="D27" s="13">
        <v>1.8555381281230798E-2</v>
      </c>
    </row>
    <row r="29" spans="1:13" x14ac:dyDescent="0.35">
      <c r="B29" s="11">
        <v>146</v>
      </c>
      <c r="C29" s="5">
        <v>146</v>
      </c>
      <c r="D29" s="11">
        <v>145.74189999999999</v>
      </c>
      <c r="E29" s="6" t="s">
        <v>72</v>
      </c>
    </row>
    <row r="30" spans="1:13" x14ac:dyDescent="0.35">
      <c r="B30" s="11">
        <v>24115</v>
      </c>
      <c r="C30" s="11">
        <v>24129</v>
      </c>
      <c r="D30" s="11">
        <v>24115.671300000002</v>
      </c>
      <c r="E30" s="6" t="s">
        <v>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1"/>
  <sheetViews>
    <sheetView workbookViewId="0">
      <selection activeCell="B14" sqref="B14"/>
    </sheetView>
  </sheetViews>
  <sheetFormatPr defaultRowHeight="14.5" x14ac:dyDescent="0.35"/>
  <cols>
    <col min="1" max="1" width="24.54296875" customWidth="1"/>
    <col min="2" max="2" width="19.54296875" style="4" customWidth="1"/>
    <col min="3" max="3" width="24.453125" style="5" customWidth="1"/>
    <col min="4" max="4" width="19.1796875" style="6" customWidth="1"/>
    <col min="5" max="5" width="80.453125" style="24" customWidth="1"/>
    <col min="6" max="6" width="18.54296875" style="6" customWidth="1"/>
    <col min="7" max="7" width="19.54296875" customWidth="1"/>
  </cols>
  <sheetData>
    <row r="1" spans="1:8" x14ac:dyDescent="0.35">
      <c r="A1" s="7" t="s">
        <v>47</v>
      </c>
      <c r="B1" s="8" t="s">
        <v>6</v>
      </c>
      <c r="C1" s="9" t="s">
        <v>48</v>
      </c>
      <c r="D1" s="10" t="s">
        <v>23</v>
      </c>
      <c r="E1" s="20" t="s">
        <v>24</v>
      </c>
      <c r="F1" s="10" t="s">
        <v>94</v>
      </c>
      <c r="G1" s="8" t="s">
        <v>6</v>
      </c>
      <c r="H1" s="20" t="s">
        <v>24</v>
      </c>
    </row>
    <row r="2" spans="1:8" x14ac:dyDescent="0.35">
      <c r="A2" t="s">
        <v>2</v>
      </c>
      <c r="B2" s="4">
        <f>B27</f>
        <v>7.0411346456333845E-3</v>
      </c>
      <c r="C2" s="4" t="s">
        <v>57</v>
      </c>
      <c r="D2" s="6" t="s">
        <v>15</v>
      </c>
      <c r="E2" s="21" t="s">
        <v>29</v>
      </c>
    </row>
    <row r="3" spans="1:8" x14ac:dyDescent="0.35">
      <c r="A3" t="s">
        <v>0</v>
      </c>
      <c r="B3" s="4">
        <f>B26</f>
        <v>6.1072711810278402E-2</v>
      </c>
      <c r="C3" s="4" t="s">
        <v>57</v>
      </c>
      <c r="D3" s="6" t="s">
        <v>15</v>
      </c>
      <c r="E3" s="21" t="s">
        <v>31</v>
      </c>
    </row>
    <row r="4" spans="1:8" x14ac:dyDescent="0.35">
      <c r="A4" t="s">
        <v>1</v>
      </c>
      <c r="B4" s="4">
        <f>B25</f>
        <v>4.7064083016544078E-2</v>
      </c>
      <c r="C4" s="4" t="s">
        <v>57</v>
      </c>
      <c r="D4" s="6" t="s">
        <v>15</v>
      </c>
      <c r="E4" s="21" t="s">
        <v>30</v>
      </c>
    </row>
    <row r="5" spans="1:8" x14ac:dyDescent="0.35">
      <c r="A5" t="s">
        <v>4</v>
      </c>
      <c r="B5" s="4">
        <f>B4</f>
        <v>4.7064083016544078E-2</v>
      </c>
      <c r="C5" s="4" t="s">
        <v>57</v>
      </c>
      <c r="D5" s="6" t="s">
        <v>25</v>
      </c>
      <c r="E5" s="21" t="s">
        <v>34</v>
      </c>
    </row>
    <row r="6" spans="1:8" x14ac:dyDescent="0.35">
      <c r="A6" t="s">
        <v>3</v>
      </c>
      <c r="B6" s="15" t="s">
        <v>45</v>
      </c>
      <c r="C6" s="15" t="s">
        <v>77</v>
      </c>
      <c r="D6" s="6" t="s">
        <v>17</v>
      </c>
      <c r="E6" s="21" t="s">
        <v>50</v>
      </c>
    </row>
    <row r="7" spans="1:8" x14ac:dyDescent="0.35">
      <c r="A7" t="s">
        <v>5</v>
      </c>
      <c r="B7" s="15">
        <f>B29</f>
        <v>2.6868793757004461E-2</v>
      </c>
      <c r="C7" s="15" t="s">
        <v>57</v>
      </c>
      <c r="D7" s="6" t="s">
        <v>16</v>
      </c>
      <c r="E7" s="22" t="s">
        <v>33</v>
      </c>
    </row>
    <row r="9" spans="1:8" x14ac:dyDescent="0.35">
      <c r="A9" t="s">
        <v>51</v>
      </c>
      <c r="B9" s="4" t="s">
        <v>45</v>
      </c>
      <c r="C9" s="4" t="s">
        <v>57</v>
      </c>
      <c r="D9" s="6" t="s">
        <v>8</v>
      </c>
      <c r="E9" s="21" t="s">
        <v>55</v>
      </c>
    </row>
    <row r="10" spans="1:8" x14ac:dyDescent="0.35">
      <c r="A10" t="s">
        <v>7</v>
      </c>
      <c r="B10" s="4" t="s">
        <v>45</v>
      </c>
      <c r="C10" s="4" t="s">
        <v>57</v>
      </c>
      <c r="D10" s="6" t="s">
        <v>8</v>
      </c>
      <c r="E10" s="21" t="s">
        <v>54</v>
      </c>
    </row>
    <row r="11" spans="1:8" x14ac:dyDescent="0.35">
      <c r="A11" t="s">
        <v>52</v>
      </c>
      <c r="B11" s="4" t="s">
        <v>45</v>
      </c>
      <c r="C11" s="4" t="s">
        <v>57</v>
      </c>
      <c r="D11" s="6" t="s">
        <v>8</v>
      </c>
      <c r="E11" s="21" t="s">
        <v>53</v>
      </c>
    </row>
    <row r="12" spans="1:8" ht="29" x14ac:dyDescent="0.35">
      <c r="A12" t="s">
        <v>26</v>
      </c>
      <c r="B12" s="5">
        <v>0.81</v>
      </c>
      <c r="C12" s="5" t="s">
        <v>41</v>
      </c>
      <c r="D12" s="6" t="s">
        <v>37</v>
      </c>
      <c r="E12" s="21" t="s">
        <v>91</v>
      </c>
    </row>
    <row r="13" spans="1:8" ht="29" x14ac:dyDescent="0.35">
      <c r="A13" t="s">
        <v>21</v>
      </c>
      <c r="B13" s="5">
        <v>0.6</v>
      </c>
      <c r="C13" s="5" t="s">
        <v>41</v>
      </c>
      <c r="D13" s="6" t="s">
        <v>38</v>
      </c>
      <c r="E13" s="21" t="s">
        <v>56</v>
      </c>
    </row>
    <row r="14" spans="1:8" x14ac:dyDescent="0.35">
      <c r="A14" t="s">
        <v>27</v>
      </c>
      <c r="B14" s="5">
        <v>1.37</v>
      </c>
      <c r="C14" s="5" t="s">
        <v>42</v>
      </c>
      <c r="D14" s="6" t="s">
        <v>98</v>
      </c>
      <c r="E14" s="23" t="s">
        <v>99</v>
      </c>
    </row>
    <row r="15" spans="1:8" x14ac:dyDescent="0.35">
      <c r="A15" t="s">
        <v>28</v>
      </c>
      <c r="B15" s="5">
        <v>1.4</v>
      </c>
      <c r="C15" s="5" t="s">
        <v>41</v>
      </c>
      <c r="D15" s="6" t="s">
        <v>92</v>
      </c>
      <c r="E15" s="3" t="s">
        <v>100</v>
      </c>
    </row>
    <row r="16" spans="1:8" ht="29" x14ac:dyDescent="0.35">
      <c r="A16" t="s">
        <v>22</v>
      </c>
      <c r="B16" s="5">
        <v>1.71</v>
      </c>
      <c r="C16" s="5" t="s">
        <v>42</v>
      </c>
      <c r="D16" s="6" t="s">
        <v>59</v>
      </c>
      <c r="E16" s="23" t="s">
        <v>90</v>
      </c>
    </row>
    <row r="17" spans="1:8" x14ac:dyDescent="0.35">
      <c r="A17" t="s">
        <v>19</v>
      </c>
      <c r="B17" s="5">
        <v>1.7</v>
      </c>
      <c r="C17" s="5" t="s">
        <v>104</v>
      </c>
      <c r="D17" s="6" t="s">
        <v>35</v>
      </c>
      <c r="E17" s="3" t="s">
        <v>96</v>
      </c>
      <c r="F17" s="6" t="s">
        <v>93</v>
      </c>
      <c r="G17" s="5">
        <v>1.3714499999999998</v>
      </c>
      <c r="H17" s="2" t="s">
        <v>97</v>
      </c>
    </row>
    <row r="18" spans="1:8" x14ac:dyDescent="0.35">
      <c r="A18" t="s">
        <v>20</v>
      </c>
      <c r="B18" s="5">
        <v>1.48</v>
      </c>
      <c r="C18" s="5" t="s">
        <v>104</v>
      </c>
      <c r="D18" s="6" t="s">
        <v>35</v>
      </c>
      <c r="E18" s="3" t="s">
        <v>36</v>
      </c>
      <c r="F18" s="6" t="s">
        <v>93</v>
      </c>
      <c r="G18" s="5">
        <v>1.05</v>
      </c>
      <c r="H18" s="2" t="s">
        <v>95</v>
      </c>
    </row>
    <row r="19" spans="1:8" x14ac:dyDescent="0.35">
      <c r="A19" t="s">
        <v>11</v>
      </c>
      <c r="B19" s="6" t="s">
        <v>49</v>
      </c>
      <c r="C19" s="5" t="s">
        <v>43</v>
      </c>
      <c r="D19" s="6" t="s">
        <v>46</v>
      </c>
      <c r="E19" s="25" t="s">
        <v>40</v>
      </c>
    </row>
    <row r="20" spans="1:8" x14ac:dyDescent="0.35">
      <c r="A20" t="s">
        <v>74</v>
      </c>
      <c r="B20" s="5">
        <v>1.4837605</v>
      </c>
      <c r="C20" s="5" t="s">
        <v>44</v>
      </c>
      <c r="D20" s="6" t="s">
        <v>46</v>
      </c>
      <c r="E20" s="25" t="s">
        <v>39</v>
      </c>
    </row>
    <row r="21" spans="1:8" x14ac:dyDescent="0.35">
      <c r="A21" t="s">
        <v>75</v>
      </c>
      <c r="B21" s="5">
        <v>0.42898831999999998</v>
      </c>
      <c r="C21" s="5" t="s">
        <v>44</v>
      </c>
      <c r="D21" s="6" t="s">
        <v>46</v>
      </c>
      <c r="E21" s="25" t="s">
        <v>39</v>
      </c>
    </row>
    <row r="23" spans="1:8" x14ac:dyDescent="0.35">
      <c r="B23"/>
      <c r="C23" s="6"/>
      <c r="D23" s="5"/>
    </row>
    <row r="24" spans="1:8" x14ac:dyDescent="0.35">
      <c r="A24" s="7" t="s">
        <v>47</v>
      </c>
      <c r="B24" s="10" t="s">
        <v>57</v>
      </c>
      <c r="C24" s="9" t="s">
        <v>13</v>
      </c>
      <c r="D24" s="10" t="s">
        <v>14</v>
      </c>
      <c r="E24" s="26" t="s">
        <v>23</v>
      </c>
      <c r="F24" s="7" t="s">
        <v>24</v>
      </c>
    </row>
    <row r="25" spans="1:8" x14ac:dyDescent="0.35">
      <c r="A25" t="s">
        <v>1</v>
      </c>
      <c r="B25" s="4">
        <f>1-(1-C25)^(1/D25)</f>
        <v>4.7064083016544078E-2</v>
      </c>
      <c r="C25" s="5">
        <f>0.85*0.45</f>
        <v>0.38250000000000001</v>
      </c>
      <c r="D25" s="6">
        <v>10</v>
      </c>
      <c r="E25" s="24" t="s">
        <v>15</v>
      </c>
      <c r="F25" s="1" t="s">
        <v>9</v>
      </c>
    </row>
    <row r="26" spans="1:8" x14ac:dyDescent="0.35">
      <c r="A26" t="s">
        <v>0</v>
      </c>
      <c r="B26" s="4">
        <f>1-(1-C26)^(1/D26)</f>
        <v>6.1072711810278402E-2</v>
      </c>
      <c r="C26" s="5">
        <f>0.85*0.55</f>
        <v>0.46750000000000003</v>
      </c>
      <c r="D26" s="6">
        <v>10</v>
      </c>
      <c r="E26" s="24" t="s">
        <v>15</v>
      </c>
      <c r="F26" s="1" t="s">
        <v>9</v>
      </c>
    </row>
    <row r="27" spans="1:8" x14ac:dyDescent="0.35">
      <c r="A27" t="s">
        <v>2</v>
      </c>
      <c r="B27" s="4">
        <f>1-(1-C27)^(1/D27)</f>
        <v>7.0411346456333845E-3</v>
      </c>
      <c r="C27" s="5">
        <v>0.15</v>
      </c>
      <c r="D27" s="6">
        <v>23</v>
      </c>
      <c r="E27" s="24" t="s">
        <v>15</v>
      </c>
      <c r="F27"/>
    </row>
    <row r="28" spans="1:8" x14ac:dyDescent="0.35">
      <c r="A28" t="s">
        <v>4</v>
      </c>
      <c r="B28" s="4">
        <f>B25</f>
        <v>4.7064083016544078E-2</v>
      </c>
      <c r="E28" s="24" t="s">
        <v>25</v>
      </c>
      <c r="F28" s="1" t="s">
        <v>9</v>
      </c>
    </row>
    <row r="29" spans="1:8" x14ac:dyDescent="0.35">
      <c r="A29" t="s">
        <v>5</v>
      </c>
      <c r="B29" s="4">
        <f>1-(1-C29)^(1/D29)</f>
        <v>2.6868793757004461E-2</v>
      </c>
      <c r="C29" s="5">
        <v>0.42</v>
      </c>
      <c r="D29" s="6">
        <v>20</v>
      </c>
      <c r="E29" s="24" t="s">
        <v>16</v>
      </c>
      <c r="F29" s="1" t="s">
        <v>33</v>
      </c>
    </row>
    <row r="32" spans="1:8" x14ac:dyDescent="0.35">
      <c r="A32" t="s">
        <v>19</v>
      </c>
      <c r="B32" s="19">
        <v>1.7</v>
      </c>
      <c r="C32" s="16">
        <v>1</v>
      </c>
      <c r="D32" s="18">
        <v>20</v>
      </c>
      <c r="E32" s="6">
        <v>1</v>
      </c>
      <c r="F32" t="s">
        <v>82</v>
      </c>
    </row>
    <row r="33" spans="1:8" x14ac:dyDescent="0.35">
      <c r="A33" t="s">
        <v>20</v>
      </c>
      <c r="B33" s="19">
        <v>1.48</v>
      </c>
      <c r="C33" s="16">
        <v>1</v>
      </c>
      <c r="D33" s="18">
        <v>10</v>
      </c>
      <c r="E33" s="6">
        <v>1</v>
      </c>
      <c r="F33" t="s">
        <v>83</v>
      </c>
      <c r="G33" s="6"/>
    </row>
    <row r="34" spans="1:8" x14ac:dyDescent="0.35">
      <c r="A34" t="s">
        <v>26</v>
      </c>
      <c r="B34" s="19">
        <v>0.81</v>
      </c>
      <c r="C34" s="18">
        <v>0</v>
      </c>
      <c r="D34" s="18">
        <v>1</v>
      </c>
      <c r="E34" s="6">
        <v>1</v>
      </c>
      <c r="F34" t="s">
        <v>87</v>
      </c>
    </row>
    <row r="35" spans="1:8" x14ac:dyDescent="0.35">
      <c r="A35" t="s">
        <v>21</v>
      </c>
      <c r="B35" s="19">
        <v>0.6</v>
      </c>
      <c r="C35" s="18">
        <v>0</v>
      </c>
      <c r="D35" s="18">
        <v>1</v>
      </c>
      <c r="E35" s="6">
        <v>1</v>
      </c>
      <c r="F35" t="s">
        <v>84</v>
      </c>
      <c r="G35" s="6"/>
    </row>
    <row r="36" spans="1:8" x14ac:dyDescent="0.35">
      <c r="A36" t="s">
        <v>27</v>
      </c>
      <c r="B36" s="19">
        <v>1.37</v>
      </c>
      <c r="C36" s="18">
        <v>1</v>
      </c>
      <c r="D36" s="18">
        <v>10</v>
      </c>
      <c r="E36" s="6">
        <v>1</v>
      </c>
      <c r="F36" s="3" t="s">
        <v>101</v>
      </c>
      <c r="G36" s="6"/>
      <c r="H36" s="1"/>
    </row>
    <row r="37" spans="1:8" x14ac:dyDescent="0.35">
      <c r="A37" t="s">
        <v>28</v>
      </c>
      <c r="B37" s="27">
        <v>1.4</v>
      </c>
      <c r="C37" s="30">
        <v>1</v>
      </c>
      <c r="D37" s="18">
        <v>10</v>
      </c>
      <c r="E37" s="6">
        <v>1</v>
      </c>
      <c r="F37" s="3" t="s">
        <v>102</v>
      </c>
      <c r="G37" s="6"/>
      <c r="H37" s="1"/>
    </row>
    <row r="38" spans="1:8" x14ac:dyDescent="0.35">
      <c r="B38" s="12"/>
      <c r="C38" s="12"/>
      <c r="D38" s="12"/>
      <c r="F38" s="5"/>
      <c r="G38" s="6"/>
      <c r="H38" s="1"/>
    </row>
    <row r="39" spans="1:8" x14ac:dyDescent="0.35">
      <c r="B39" s="12"/>
      <c r="C39" s="12"/>
      <c r="D39" s="12"/>
      <c r="F39" s="5"/>
      <c r="G39" s="6"/>
      <c r="H39" s="1"/>
    </row>
    <row r="40" spans="1:8" x14ac:dyDescent="0.35">
      <c r="B40" s="13"/>
      <c r="C40" s="13"/>
      <c r="D40" s="13"/>
      <c r="F40" s="5"/>
      <c r="G40" s="6"/>
    </row>
    <row r="41" spans="1:8" x14ac:dyDescent="0.35">
      <c r="B41" s="12"/>
      <c r="C41" s="12"/>
      <c r="D41" s="12"/>
    </row>
    <row r="42" spans="1:8" x14ac:dyDescent="0.35">
      <c r="B42" s="12"/>
      <c r="C42" s="12"/>
      <c r="D42" s="12"/>
    </row>
    <row r="44" spans="1:8" x14ac:dyDescent="0.35">
      <c r="B44" s="11"/>
      <c r="D44" s="11"/>
    </row>
    <row r="45" spans="1:8" x14ac:dyDescent="0.35">
      <c r="B45" s="11"/>
      <c r="C45" s="11"/>
      <c r="D45" s="11"/>
      <c r="G45" s="14"/>
    </row>
    <row r="47" spans="1:8" x14ac:dyDescent="0.35">
      <c r="B47" s="4" t="s">
        <v>69</v>
      </c>
      <c r="C47" s="5" t="s">
        <v>70</v>
      </c>
      <c r="D47" s="6" t="s">
        <v>71</v>
      </c>
    </row>
    <row r="48" spans="1:8" x14ac:dyDescent="0.35">
      <c r="B48" s="13">
        <v>1.8729692004019749E-2</v>
      </c>
      <c r="C48" s="13">
        <v>1.5217391304347825E-2</v>
      </c>
      <c r="D48" s="13">
        <v>1.8555381281230798E-2</v>
      </c>
    </row>
    <row r="50" spans="2:5" x14ac:dyDescent="0.35">
      <c r="B50" s="11">
        <v>146</v>
      </c>
      <c r="C50" s="5">
        <v>146</v>
      </c>
      <c r="D50" s="11">
        <v>145.74189999999999</v>
      </c>
      <c r="E50" s="24" t="s">
        <v>72</v>
      </c>
    </row>
    <row r="51" spans="2:5" x14ac:dyDescent="0.35">
      <c r="B51" s="11">
        <v>24115</v>
      </c>
      <c r="C51" s="11">
        <v>24129</v>
      </c>
      <c r="D51" s="11">
        <v>24115.671300000002</v>
      </c>
      <c r="E51" s="24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workbookViewId="0">
      <selection activeCell="F21" sqref="F21"/>
    </sheetView>
  </sheetViews>
  <sheetFormatPr defaultColWidth="9.1796875" defaultRowHeight="14.5" x14ac:dyDescent="0.35"/>
  <cols>
    <col min="1" max="1" width="18.1796875" customWidth="1"/>
    <col min="2" max="2" width="12" style="36" bestFit="1" customWidth="1"/>
    <col min="3" max="3" width="9.54296875" style="36" bestFit="1" customWidth="1"/>
    <col min="4" max="4" width="12.453125" style="36" bestFit="1" customWidth="1"/>
    <col min="5" max="6" width="8.453125" style="6" customWidth="1"/>
    <col min="14" max="14" width="17.453125" customWidth="1"/>
    <col min="15" max="15" width="9.453125" bestFit="1" customWidth="1"/>
  </cols>
  <sheetData>
    <row r="1" spans="1:14" x14ac:dyDescent="0.35">
      <c r="A1" t="s">
        <v>79</v>
      </c>
      <c r="B1" s="35" t="s">
        <v>76</v>
      </c>
      <c r="C1" s="35" t="s">
        <v>88</v>
      </c>
      <c r="D1" s="35" t="s">
        <v>89</v>
      </c>
      <c r="E1" s="6" t="s">
        <v>78</v>
      </c>
      <c r="F1" s="6" t="s">
        <v>153</v>
      </c>
      <c r="G1" t="s">
        <v>80</v>
      </c>
    </row>
    <row r="2" spans="1:14" s="78" customFormat="1" x14ac:dyDescent="0.35">
      <c r="A2" s="78" t="s">
        <v>203</v>
      </c>
      <c r="B2" s="78">
        <v>0.23456919000000001</v>
      </c>
      <c r="C2" s="79">
        <v>0</v>
      </c>
      <c r="D2" s="79">
        <v>10</v>
      </c>
      <c r="E2" s="80">
        <v>1</v>
      </c>
      <c r="F2" s="80">
        <v>0</v>
      </c>
      <c r="G2" s="78" t="s">
        <v>205</v>
      </c>
    </row>
    <row r="3" spans="1:14" s="78" customFormat="1" x14ac:dyDescent="0.35">
      <c r="A3" s="78" t="s">
        <v>204</v>
      </c>
      <c r="B3" s="78">
        <v>6.4208368</v>
      </c>
      <c r="C3" s="79">
        <v>0</v>
      </c>
      <c r="D3" s="79">
        <v>10</v>
      </c>
      <c r="E3" s="80">
        <v>1</v>
      </c>
      <c r="F3" s="80">
        <v>0</v>
      </c>
      <c r="G3" s="78" t="s">
        <v>206</v>
      </c>
    </row>
    <row r="4" spans="1:14" s="78" customFormat="1" x14ac:dyDescent="0.35">
      <c r="A4" s="78" t="s">
        <v>207</v>
      </c>
      <c r="B4" s="78">
        <v>1</v>
      </c>
      <c r="C4" s="79">
        <v>0</v>
      </c>
      <c r="D4" s="79">
        <v>10</v>
      </c>
      <c r="E4" s="80">
        <v>0</v>
      </c>
      <c r="F4" s="80">
        <v>0</v>
      </c>
      <c r="G4" s="78" t="s">
        <v>205</v>
      </c>
    </row>
    <row r="5" spans="1:14" s="78" customFormat="1" x14ac:dyDescent="0.35">
      <c r="A5" s="78" t="s">
        <v>208</v>
      </c>
      <c r="B5" s="78">
        <v>1</v>
      </c>
      <c r="C5" s="79">
        <v>0</v>
      </c>
      <c r="D5" s="79">
        <v>2</v>
      </c>
      <c r="E5" s="80">
        <v>0</v>
      </c>
      <c r="F5" s="80">
        <v>0</v>
      </c>
      <c r="G5" s="78" t="s">
        <v>206</v>
      </c>
    </row>
    <row r="6" spans="1:14" s="78" customFormat="1" x14ac:dyDescent="0.35">
      <c r="A6" s="78" t="s">
        <v>209</v>
      </c>
      <c r="B6" s="78">
        <v>1</v>
      </c>
      <c r="C6" s="79">
        <v>0</v>
      </c>
      <c r="D6" s="79">
        <v>20</v>
      </c>
      <c r="E6" s="80">
        <v>0</v>
      </c>
      <c r="F6" s="80">
        <v>0</v>
      </c>
      <c r="G6" s="78" t="s">
        <v>205</v>
      </c>
    </row>
    <row r="7" spans="1:14" s="78" customFormat="1" x14ac:dyDescent="0.35">
      <c r="A7" s="78" t="s">
        <v>210</v>
      </c>
      <c r="B7" s="78">
        <v>1</v>
      </c>
      <c r="C7" s="79">
        <v>0</v>
      </c>
      <c r="D7" s="79">
        <v>2</v>
      </c>
      <c r="E7" s="80">
        <v>0</v>
      </c>
      <c r="F7" s="80">
        <v>0</v>
      </c>
      <c r="G7" s="78" t="s">
        <v>206</v>
      </c>
    </row>
    <row r="8" spans="1:14" s="78" customFormat="1" x14ac:dyDescent="0.35">
      <c r="A8" s="86" t="s">
        <v>19</v>
      </c>
      <c r="B8" s="37">
        <v>1.2682502</v>
      </c>
      <c r="C8" s="91">
        <v>0</v>
      </c>
      <c r="D8" s="79">
        <v>5</v>
      </c>
      <c r="E8" s="80">
        <v>0</v>
      </c>
      <c r="F8" s="80">
        <v>1</v>
      </c>
      <c r="G8" s="78" t="s">
        <v>82</v>
      </c>
    </row>
    <row r="9" spans="1:14" s="78" customFormat="1" x14ac:dyDescent="0.35">
      <c r="A9" s="86" t="s">
        <v>157</v>
      </c>
      <c r="B9">
        <v>0.95106904000000003</v>
      </c>
      <c r="C9" s="91">
        <v>0</v>
      </c>
      <c r="D9" s="79">
        <v>1.1000000000000001</v>
      </c>
      <c r="E9" s="80">
        <v>0</v>
      </c>
      <c r="F9" s="80">
        <v>1</v>
      </c>
      <c r="G9" s="78" t="s">
        <v>155</v>
      </c>
    </row>
    <row r="10" spans="1:14" s="78" customFormat="1" x14ac:dyDescent="0.35">
      <c r="A10" s="86" t="s">
        <v>27</v>
      </c>
      <c r="B10">
        <v>0.18941018000000001</v>
      </c>
      <c r="C10" s="91">
        <v>0</v>
      </c>
      <c r="D10" s="79">
        <v>5</v>
      </c>
      <c r="E10" s="80">
        <v>0</v>
      </c>
      <c r="F10" s="80">
        <v>1</v>
      </c>
      <c r="G10" s="85" t="s">
        <v>101</v>
      </c>
    </row>
    <row r="11" spans="1:14" s="78" customFormat="1" x14ac:dyDescent="0.35">
      <c r="A11" s="86" t="s">
        <v>28</v>
      </c>
      <c r="B11" s="37">
        <v>3.4525421999999999</v>
      </c>
      <c r="C11" s="91">
        <v>0</v>
      </c>
      <c r="D11" s="79">
        <v>10</v>
      </c>
      <c r="E11" s="80">
        <v>0</v>
      </c>
      <c r="F11" s="80">
        <v>1</v>
      </c>
      <c r="G11" s="85" t="s">
        <v>102</v>
      </c>
    </row>
    <row r="12" spans="1:14" s="78" customFormat="1" x14ac:dyDescent="0.35">
      <c r="A12" s="86" t="s">
        <v>152</v>
      </c>
      <c r="B12" s="90">
        <v>0.34542260000000002</v>
      </c>
      <c r="C12" s="91">
        <v>0</v>
      </c>
      <c r="D12" s="79">
        <v>1</v>
      </c>
      <c r="E12" s="80">
        <v>0</v>
      </c>
      <c r="F12" s="80">
        <v>1</v>
      </c>
      <c r="G12" s="85" t="s">
        <v>149</v>
      </c>
    </row>
    <row r="13" spans="1:14" s="78" customFormat="1" x14ac:dyDescent="0.35">
      <c r="A13" s="86" t="s">
        <v>22</v>
      </c>
      <c r="B13" s="37">
        <v>8.2250385000000001</v>
      </c>
      <c r="C13" s="91">
        <v>0</v>
      </c>
      <c r="D13" s="79">
        <v>10</v>
      </c>
      <c r="E13" s="80">
        <v>0</v>
      </c>
      <c r="F13" s="80">
        <v>1</v>
      </c>
      <c r="G13" s="85" t="s">
        <v>85</v>
      </c>
      <c r="N13" s="87"/>
    </row>
    <row r="14" spans="1:14" x14ac:dyDescent="0.35">
      <c r="A14" s="63" t="s">
        <v>20</v>
      </c>
      <c r="B14" s="37">
        <v>1.0000005000000001</v>
      </c>
      <c r="C14" s="37">
        <f>0.5*B14</f>
        <v>0.50000025000000003</v>
      </c>
      <c r="D14" s="64">
        <v>2</v>
      </c>
      <c r="E14" s="6">
        <v>0</v>
      </c>
      <c r="F14" s="6">
        <v>0</v>
      </c>
      <c r="G14" t="s">
        <v>83</v>
      </c>
    </row>
    <row r="15" spans="1:14" x14ac:dyDescent="0.35">
      <c r="A15" s="63" t="s">
        <v>156</v>
      </c>
      <c r="B15" s="37">
        <v>1.0000005000000001</v>
      </c>
      <c r="C15" s="37">
        <f>0.5*B15</f>
        <v>0.50000025000000003</v>
      </c>
      <c r="D15" s="64">
        <v>2</v>
      </c>
      <c r="E15" s="6">
        <v>0</v>
      </c>
      <c r="F15" s="6">
        <v>0</v>
      </c>
      <c r="G15" t="s">
        <v>84</v>
      </c>
    </row>
    <row r="16" spans="1:14" x14ac:dyDescent="0.35">
      <c r="A16" s="63" t="s">
        <v>151</v>
      </c>
      <c r="B16" s="37">
        <v>1</v>
      </c>
      <c r="C16" s="37">
        <v>0.5</v>
      </c>
      <c r="D16" s="64">
        <v>2</v>
      </c>
      <c r="E16" s="6">
        <v>0</v>
      </c>
      <c r="F16" s="6">
        <v>0</v>
      </c>
      <c r="G16" s="3" t="s">
        <v>150</v>
      </c>
    </row>
    <row r="17" spans="1:17" x14ac:dyDescent="0.35">
      <c r="A17" t="s">
        <v>154</v>
      </c>
      <c r="B17">
        <v>0.17299999999999999</v>
      </c>
      <c r="C17">
        <f t="shared" ref="C17:C18" si="0">0.5*B17</f>
        <v>8.6499999999999994E-2</v>
      </c>
      <c r="D17" s="34">
        <f t="shared" ref="D17:D18" si="1">2*B17</f>
        <v>0.34599999999999997</v>
      </c>
      <c r="E17" s="6">
        <v>0</v>
      </c>
      <c r="F17" s="6">
        <v>0</v>
      </c>
      <c r="G17" s="3" t="s">
        <v>86</v>
      </c>
    </row>
    <row r="18" spans="1:17" x14ac:dyDescent="0.35">
      <c r="A18" t="s">
        <v>5</v>
      </c>
      <c r="B18">
        <v>5.8000000000000003E-2</v>
      </c>
      <c r="C18">
        <f t="shared" si="0"/>
        <v>2.9000000000000001E-2</v>
      </c>
      <c r="D18" s="34">
        <f t="shared" si="1"/>
        <v>0.11600000000000001</v>
      </c>
      <c r="E18" s="6">
        <v>0</v>
      </c>
      <c r="F18" s="6">
        <v>0</v>
      </c>
      <c r="G18" t="s">
        <v>81</v>
      </c>
    </row>
    <row r="19" spans="1:17" x14ac:dyDescent="0.35">
      <c r="A19" t="s">
        <v>122</v>
      </c>
      <c r="B19" s="27">
        <v>1.7101999999999999</v>
      </c>
      <c r="C19" s="16">
        <v>-10</v>
      </c>
      <c r="D19" s="16">
        <v>10</v>
      </c>
      <c r="E19" s="6">
        <v>0</v>
      </c>
      <c r="F19" s="6">
        <v>0</v>
      </c>
      <c r="G19" t="s">
        <v>131</v>
      </c>
    </row>
    <row r="20" spans="1:17" x14ac:dyDescent="0.35">
      <c r="A20" t="s">
        <v>123</v>
      </c>
      <c r="B20" s="27">
        <v>-5.9085999999999999</v>
      </c>
      <c r="C20" s="16">
        <v>-10</v>
      </c>
      <c r="D20" s="16">
        <v>10</v>
      </c>
      <c r="E20" s="6">
        <v>0</v>
      </c>
      <c r="F20" s="6">
        <v>0</v>
      </c>
      <c r="G20" t="s">
        <v>131</v>
      </c>
      <c r="M20" s="52"/>
    </row>
    <row r="21" spans="1:17" x14ac:dyDescent="0.35">
      <c r="A21" t="s">
        <v>124</v>
      </c>
      <c r="B21" s="27">
        <v>0.20144999999999999</v>
      </c>
      <c r="C21" s="16">
        <v>-10</v>
      </c>
      <c r="D21" s="16">
        <v>10</v>
      </c>
      <c r="E21" s="6">
        <v>0</v>
      </c>
      <c r="F21" s="6">
        <v>0</v>
      </c>
      <c r="G21" t="s">
        <v>131</v>
      </c>
      <c r="M21" s="52"/>
    </row>
    <row r="22" spans="1:17" x14ac:dyDescent="0.35">
      <c r="A22" t="s">
        <v>125</v>
      </c>
      <c r="B22" s="27">
        <v>1.1254E-7</v>
      </c>
      <c r="C22" s="16">
        <v>-10</v>
      </c>
      <c r="D22" s="16">
        <v>10</v>
      </c>
      <c r="E22" s="6">
        <v>0</v>
      </c>
      <c r="F22" s="6">
        <v>0</v>
      </c>
      <c r="G22" t="s">
        <v>130</v>
      </c>
      <c r="M22" s="52"/>
    </row>
    <row r="23" spans="1:17" x14ac:dyDescent="0.35">
      <c r="A23" t="s">
        <v>126</v>
      </c>
      <c r="B23" s="27">
        <v>0.15217</v>
      </c>
      <c r="C23" s="16">
        <v>-10</v>
      </c>
      <c r="D23" s="16">
        <v>10</v>
      </c>
      <c r="E23" s="6">
        <v>0</v>
      </c>
      <c r="F23" s="6">
        <v>0</v>
      </c>
      <c r="G23" t="s">
        <v>130</v>
      </c>
      <c r="M23" s="53"/>
      <c r="O23" s="53"/>
      <c r="P23" s="53"/>
      <c r="Q23" s="53"/>
    </row>
    <row r="24" spans="1:17" x14ac:dyDescent="0.35">
      <c r="A24" t="s">
        <v>127</v>
      </c>
      <c r="B24" s="27">
        <v>0.10138999999999999</v>
      </c>
      <c r="C24" s="16">
        <v>-10</v>
      </c>
      <c r="D24" s="16">
        <v>10</v>
      </c>
      <c r="E24" s="6">
        <v>0</v>
      </c>
      <c r="F24" s="6">
        <v>0</v>
      </c>
      <c r="G24" t="s">
        <v>130</v>
      </c>
      <c r="M24" s="52"/>
    </row>
    <row r="25" spans="1:17" x14ac:dyDescent="0.35">
      <c r="A25" t="s">
        <v>128</v>
      </c>
      <c r="B25" s="27">
        <v>0.11992999999999999</v>
      </c>
      <c r="C25" s="16">
        <v>-10</v>
      </c>
      <c r="D25" s="16">
        <v>10</v>
      </c>
      <c r="E25" s="6">
        <v>0</v>
      </c>
      <c r="F25" s="6">
        <v>0</v>
      </c>
      <c r="G25" t="s">
        <v>130</v>
      </c>
      <c r="M25" s="52"/>
    </row>
    <row r="26" spans="1:17" x14ac:dyDescent="0.35">
      <c r="A26" t="s">
        <v>129</v>
      </c>
      <c r="B26" s="27">
        <v>0.92325999999999997</v>
      </c>
      <c r="C26" s="16">
        <v>-10</v>
      </c>
      <c r="D26" s="16">
        <v>10</v>
      </c>
      <c r="E26" s="6">
        <v>0</v>
      </c>
      <c r="F26" s="6">
        <v>0</v>
      </c>
      <c r="G26" t="s">
        <v>130</v>
      </c>
      <c r="M26" s="52"/>
    </row>
    <row r="27" spans="1:17" s="78" customFormat="1" x14ac:dyDescent="0.35">
      <c r="A27" s="78" t="s">
        <v>168</v>
      </c>
      <c r="B27">
        <v>2.3584269999999998</v>
      </c>
      <c r="C27" s="82">
        <v>1</v>
      </c>
      <c r="D27" s="82">
        <v>10</v>
      </c>
      <c r="E27" s="80">
        <v>0</v>
      </c>
      <c r="F27" s="80">
        <v>0</v>
      </c>
      <c r="G27" s="78" t="s">
        <v>170</v>
      </c>
      <c r="M27" s="83"/>
    </row>
    <row r="28" spans="1:17" x14ac:dyDescent="0.35">
      <c r="A28" s="46" t="s">
        <v>171</v>
      </c>
      <c r="B28" s="33">
        <v>2016</v>
      </c>
      <c r="C28" s="14">
        <v>2005</v>
      </c>
      <c r="D28" s="33">
        <v>2017</v>
      </c>
      <c r="E28" s="6">
        <v>0</v>
      </c>
      <c r="F28" s="6">
        <v>0</v>
      </c>
      <c r="G28" s="2" t="s">
        <v>172</v>
      </c>
      <c r="M28" s="52"/>
    </row>
    <row r="29" spans="1:17" x14ac:dyDescent="0.35">
      <c r="A29" s="31" t="s">
        <v>132</v>
      </c>
      <c r="B29" s="89">
        <v>0</v>
      </c>
      <c r="C29" s="31">
        <v>0</v>
      </c>
      <c r="D29" s="89">
        <v>0</v>
      </c>
      <c r="E29" s="6">
        <v>0</v>
      </c>
      <c r="F29" s="6">
        <v>0</v>
      </c>
      <c r="G29" s="2" t="s">
        <v>109</v>
      </c>
      <c r="M29" s="52"/>
      <c r="P29" s="32"/>
    </row>
    <row r="30" spans="1:17" x14ac:dyDescent="0.35">
      <c r="A30" t="s">
        <v>110</v>
      </c>
      <c r="B30" s="19">
        <v>1</v>
      </c>
      <c r="C30" s="31">
        <v>0</v>
      </c>
      <c r="D30" s="19">
        <v>1</v>
      </c>
      <c r="E30" s="6">
        <v>0</v>
      </c>
      <c r="F30" s="6">
        <v>0</v>
      </c>
      <c r="G30" s="2" t="s">
        <v>109</v>
      </c>
      <c r="M30" s="52"/>
    </row>
    <row r="31" spans="1:17" x14ac:dyDescent="0.35">
      <c r="A31" t="s">
        <v>111</v>
      </c>
      <c r="B31" s="19">
        <v>1</v>
      </c>
      <c r="C31" s="31">
        <v>0</v>
      </c>
      <c r="D31" s="19">
        <v>1</v>
      </c>
      <c r="E31" s="6">
        <v>0</v>
      </c>
      <c r="F31" s="6">
        <v>0</v>
      </c>
      <c r="G31" s="2" t="s">
        <v>109</v>
      </c>
      <c r="M31" s="52"/>
    </row>
    <row r="32" spans="1:17" x14ac:dyDescent="0.35">
      <c r="A32" s="31" t="s">
        <v>134</v>
      </c>
      <c r="B32" s="14">
        <v>0.62341024</v>
      </c>
      <c r="C32" s="31">
        <v>0</v>
      </c>
      <c r="D32" s="14">
        <v>5</v>
      </c>
      <c r="E32" s="6">
        <v>0</v>
      </c>
      <c r="F32" s="6">
        <v>0</v>
      </c>
      <c r="G32" s="2" t="s">
        <v>107</v>
      </c>
    </row>
    <row r="33" spans="1:7" x14ac:dyDescent="0.35">
      <c r="A33" s="31" t="s">
        <v>133</v>
      </c>
      <c r="B33" s="14">
        <v>0.88552284000000003</v>
      </c>
      <c r="C33" s="31">
        <v>0</v>
      </c>
      <c r="D33" s="14">
        <v>5</v>
      </c>
      <c r="E33" s="6">
        <v>0</v>
      </c>
      <c r="F33" s="6">
        <v>0</v>
      </c>
      <c r="G33" s="2" t="s">
        <v>107</v>
      </c>
    </row>
    <row r="34" spans="1:7" x14ac:dyDescent="0.35">
      <c r="A34" s="31" t="s">
        <v>135</v>
      </c>
      <c r="B34" s="14">
        <v>0.16440381000000001</v>
      </c>
      <c r="C34" s="31">
        <v>0</v>
      </c>
      <c r="D34" s="14">
        <v>5</v>
      </c>
      <c r="E34" s="6">
        <v>0</v>
      </c>
      <c r="F34" s="6">
        <v>0</v>
      </c>
      <c r="G34" s="2" t="s">
        <v>107</v>
      </c>
    </row>
    <row r="35" spans="1:7" x14ac:dyDescent="0.35">
      <c r="A35" t="s">
        <v>105</v>
      </c>
      <c r="B35" s="19">
        <v>1</v>
      </c>
      <c r="C35" s="31">
        <v>0</v>
      </c>
      <c r="D35" s="19">
        <v>1</v>
      </c>
      <c r="E35" s="6">
        <v>0</v>
      </c>
      <c r="F35" s="6">
        <v>0</v>
      </c>
      <c r="G35" s="2" t="s">
        <v>109</v>
      </c>
    </row>
    <row r="36" spans="1:7" x14ac:dyDescent="0.35">
      <c r="A36" s="31" t="s">
        <v>136</v>
      </c>
      <c r="B36" s="14">
        <v>1.9090123000000001</v>
      </c>
      <c r="C36" s="31">
        <v>0</v>
      </c>
      <c r="D36" s="14">
        <v>5</v>
      </c>
      <c r="E36" s="6">
        <v>0</v>
      </c>
      <c r="F36" s="6">
        <v>0</v>
      </c>
      <c r="G36" s="2" t="s">
        <v>108</v>
      </c>
    </row>
    <row r="38" spans="1:7" x14ac:dyDescent="0.35">
      <c r="B38" s="27"/>
    </row>
    <row r="39" spans="1:7" x14ac:dyDescent="0.35">
      <c r="B39" s="68"/>
    </row>
    <row r="40" spans="1:7" x14ac:dyDescent="0.35">
      <c r="B40" s="45"/>
    </row>
    <row r="41" spans="1:7" x14ac:dyDescent="0.35">
      <c r="B41" s="27"/>
    </row>
    <row r="42" spans="1:7" x14ac:dyDescent="0.35">
      <c r="B42" s="27"/>
    </row>
    <row r="43" spans="1:7" x14ac:dyDescent="0.35">
      <c r="B43" s="27"/>
    </row>
    <row r="44" spans="1:7" x14ac:dyDescent="0.35">
      <c r="B44" s="27"/>
    </row>
    <row r="45" spans="1:7" x14ac:dyDescent="0.35">
      <c r="B45" s="27"/>
    </row>
    <row r="46" spans="1:7" x14ac:dyDescent="0.35">
      <c r="B46" s="27"/>
    </row>
    <row r="47" spans="1:7" x14ac:dyDescent="0.35">
      <c r="B47" s="27"/>
    </row>
    <row r="48" spans="1:7" x14ac:dyDescent="0.35">
      <c r="B4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G1" sqref="G1:J1048576"/>
    </sheetView>
  </sheetViews>
  <sheetFormatPr defaultColWidth="9.1796875" defaultRowHeight="14.5" x14ac:dyDescent="0.35"/>
  <cols>
    <col min="1" max="1" width="18.1796875" customWidth="1"/>
    <col min="2" max="2" width="10.54296875" style="27" bestFit="1" customWidth="1"/>
    <col min="3" max="3" width="10.54296875" style="16" bestFit="1" customWidth="1"/>
    <col min="4" max="4" width="11.54296875" style="16" bestFit="1" customWidth="1"/>
    <col min="5" max="5" width="8.453125" style="6" customWidth="1"/>
  </cols>
  <sheetData>
    <row r="1" spans="1:10" x14ac:dyDescent="0.35">
      <c r="A1" t="s">
        <v>79</v>
      </c>
      <c r="B1" s="65" t="s">
        <v>76</v>
      </c>
      <c r="C1" s="65" t="s">
        <v>88</v>
      </c>
      <c r="D1" s="65" t="s">
        <v>89</v>
      </c>
      <c r="E1" s="6" t="s">
        <v>78</v>
      </c>
      <c r="F1" t="s">
        <v>80</v>
      </c>
      <c r="H1" s="66"/>
    </row>
    <row r="2" spans="1:10" x14ac:dyDescent="0.35">
      <c r="A2" t="s">
        <v>1</v>
      </c>
      <c r="B2" s="27">
        <f>0.173</f>
        <v>0.17299999999999999</v>
      </c>
      <c r="C2" s="67">
        <v>0.17299999999999999</v>
      </c>
      <c r="D2" s="67">
        <v>0.3</v>
      </c>
      <c r="E2" s="6">
        <v>0</v>
      </c>
      <c r="F2" s="3" t="s">
        <v>137</v>
      </c>
      <c r="G2" s="27"/>
      <c r="H2" s="27"/>
      <c r="I2" s="27"/>
      <c r="J2" s="27"/>
    </row>
    <row r="3" spans="1:10" x14ac:dyDescent="0.35">
      <c r="A3" t="s">
        <v>5</v>
      </c>
      <c r="B3" s="68">
        <v>5.8000000000000003E-2</v>
      </c>
      <c r="C3" s="67">
        <v>0.01</v>
      </c>
      <c r="D3" s="67">
        <v>0.1</v>
      </c>
      <c r="E3" s="6">
        <v>0</v>
      </c>
      <c r="F3" t="s">
        <v>81</v>
      </c>
      <c r="G3" s="68"/>
      <c r="H3" s="68"/>
      <c r="I3" s="68"/>
      <c r="J3" s="68"/>
    </row>
    <row r="4" spans="1:10" x14ac:dyDescent="0.35">
      <c r="A4" t="s">
        <v>22</v>
      </c>
      <c r="B4" s="45">
        <v>1.71</v>
      </c>
      <c r="C4" s="68">
        <v>1.54</v>
      </c>
      <c r="D4" s="68">
        <v>5</v>
      </c>
      <c r="E4" s="6">
        <v>0</v>
      </c>
      <c r="F4" s="3" t="s">
        <v>85</v>
      </c>
      <c r="G4" s="45"/>
      <c r="H4" s="45"/>
      <c r="I4" s="45"/>
      <c r="J4" s="45"/>
    </row>
    <row r="5" spans="1:10" x14ac:dyDescent="0.35">
      <c r="A5" t="s">
        <v>122</v>
      </c>
      <c r="B5" s="27">
        <v>2.9759000000000002</v>
      </c>
      <c r="C5" s="27">
        <v>-10</v>
      </c>
      <c r="D5" s="16">
        <v>10</v>
      </c>
      <c r="E5" s="6">
        <v>0</v>
      </c>
      <c r="F5" t="s">
        <v>131</v>
      </c>
      <c r="G5" s="27"/>
      <c r="H5" s="16"/>
      <c r="I5" s="27"/>
      <c r="J5" s="14"/>
    </row>
    <row r="6" spans="1:10" x14ac:dyDescent="0.35">
      <c r="A6" t="s">
        <v>123</v>
      </c>
      <c r="B6" s="27">
        <v>8.9957999999999991</v>
      </c>
      <c r="C6" s="27">
        <v>-10</v>
      </c>
      <c r="D6" s="16">
        <v>10</v>
      </c>
      <c r="E6" s="6">
        <v>0</v>
      </c>
      <c r="F6" t="s">
        <v>131</v>
      </c>
      <c r="G6" s="27"/>
      <c r="H6" s="6"/>
      <c r="I6" s="27"/>
    </row>
    <row r="7" spans="1:10" x14ac:dyDescent="0.35">
      <c r="A7" t="s">
        <v>124</v>
      </c>
      <c r="B7" s="27">
        <v>0.29666999999999999</v>
      </c>
      <c r="C7" s="27">
        <v>-10</v>
      </c>
      <c r="D7" s="16">
        <v>10</v>
      </c>
      <c r="E7" s="6">
        <v>0</v>
      </c>
      <c r="F7" t="s">
        <v>131</v>
      </c>
      <c r="G7" s="27"/>
      <c r="I7" s="27"/>
    </row>
    <row r="8" spans="1:10" x14ac:dyDescent="0.35">
      <c r="A8" t="s">
        <v>125</v>
      </c>
      <c r="B8" s="27">
        <v>1.3269000000000001E-7</v>
      </c>
      <c r="C8" s="27">
        <v>0</v>
      </c>
      <c r="D8" s="16">
        <v>1</v>
      </c>
      <c r="E8" s="6">
        <v>0</v>
      </c>
      <c r="F8" t="s">
        <v>138</v>
      </c>
      <c r="G8" s="27"/>
      <c r="I8" s="27"/>
    </row>
    <row r="9" spans="1:10" x14ac:dyDescent="0.35">
      <c r="A9" t="s">
        <v>126</v>
      </c>
      <c r="B9" s="27">
        <v>0.10452</v>
      </c>
      <c r="C9" s="27">
        <v>0</v>
      </c>
      <c r="D9" s="16">
        <v>1</v>
      </c>
      <c r="E9" s="6">
        <v>0</v>
      </c>
      <c r="F9" t="s">
        <v>139</v>
      </c>
      <c r="G9" s="27"/>
      <c r="I9" s="27"/>
    </row>
    <row r="10" spans="1:10" x14ac:dyDescent="0.35">
      <c r="A10" t="s">
        <v>127</v>
      </c>
      <c r="B10" s="27">
        <v>8.8463E-2</v>
      </c>
      <c r="C10" s="27">
        <v>0</v>
      </c>
      <c r="D10" s="16">
        <v>1</v>
      </c>
      <c r="E10" s="6">
        <v>0</v>
      </c>
      <c r="F10" t="s">
        <v>140</v>
      </c>
      <c r="G10" s="27"/>
      <c r="I10" s="27"/>
    </row>
    <row r="11" spans="1:10" x14ac:dyDescent="0.35">
      <c r="A11" t="s">
        <v>128</v>
      </c>
      <c r="B11" s="27">
        <v>0.12689</v>
      </c>
      <c r="C11" s="27">
        <v>0</v>
      </c>
      <c r="D11" s="16">
        <v>1</v>
      </c>
      <c r="E11" s="6">
        <v>0</v>
      </c>
      <c r="F11" t="s">
        <v>141</v>
      </c>
      <c r="G11" s="27"/>
      <c r="I11" s="27"/>
    </row>
    <row r="12" spans="1:10" x14ac:dyDescent="0.35">
      <c r="A12" t="s">
        <v>129</v>
      </c>
      <c r="B12" s="27">
        <v>0.71858</v>
      </c>
      <c r="C12" s="27">
        <v>0</v>
      </c>
      <c r="D12" s="16">
        <v>1</v>
      </c>
      <c r="E12" s="6">
        <v>0</v>
      </c>
      <c r="F12" t="s">
        <v>142</v>
      </c>
      <c r="G12" s="27"/>
      <c r="I12" s="27"/>
    </row>
    <row r="13" spans="1:10" x14ac:dyDescent="0.35">
      <c r="A13" t="s">
        <v>168</v>
      </c>
      <c r="B13" s="94">
        <v>3.175246</v>
      </c>
      <c r="C13" s="16">
        <v>1</v>
      </c>
      <c r="D13" s="16">
        <v>10</v>
      </c>
      <c r="E13" s="6">
        <v>1</v>
      </c>
      <c r="F13" t="s">
        <v>169</v>
      </c>
      <c r="G13" s="27"/>
      <c r="I13" s="27"/>
      <c r="J13" s="27"/>
    </row>
    <row r="16" spans="1:10" x14ac:dyDescent="0.35">
      <c r="D16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G1" sqref="G1:J1048576"/>
    </sheetView>
  </sheetViews>
  <sheetFormatPr defaultColWidth="9.1796875" defaultRowHeight="14.5" x14ac:dyDescent="0.35"/>
  <cols>
    <col min="1" max="1" width="18.1796875" customWidth="1"/>
    <col min="2" max="2" width="10.54296875" style="27" bestFit="1" customWidth="1"/>
    <col min="3" max="3" width="10.54296875" style="16" bestFit="1" customWidth="1"/>
    <col min="4" max="4" width="11.54296875" style="16" bestFit="1" customWidth="1"/>
    <col min="5" max="5" width="8.453125" style="6" customWidth="1"/>
  </cols>
  <sheetData>
    <row r="1" spans="1:10" x14ac:dyDescent="0.35">
      <c r="A1" t="s">
        <v>79</v>
      </c>
      <c r="B1" s="65" t="s">
        <v>76</v>
      </c>
      <c r="C1" s="65" t="s">
        <v>88</v>
      </c>
      <c r="D1" s="65" t="s">
        <v>89</v>
      </c>
      <c r="E1" s="6" t="s">
        <v>78</v>
      </c>
      <c r="F1" t="s">
        <v>80</v>
      </c>
      <c r="H1" s="66"/>
    </row>
    <row r="2" spans="1:10" x14ac:dyDescent="0.35">
      <c r="A2" t="s">
        <v>1</v>
      </c>
      <c r="B2" s="27">
        <f>0.173</f>
        <v>0.17299999999999999</v>
      </c>
      <c r="C2" s="69">
        <v>0.01</v>
      </c>
      <c r="D2" s="69">
        <v>0.3</v>
      </c>
      <c r="E2" s="6">
        <v>0</v>
      </c>
      <c r="F2" s="3" t="s">
        <v>137</v>
      </c>
      <c r="G2" s="27"/>
      <c r="H2" s="27"/>
      <c r="I2" s="27"/>
      <c r="J2" s="27"/>
    </row>
    <row r="3" spans="1:10" x14ac:dyDescent="0.35">
      <c r="A3" t="s">
        <v>5</v>
      </c>
      <c r="B3" s="68">
        <v>5.8000000000000003E-2</v>
      </c>
      <c r="C3" s="69">
        <v>0.01</v>
      </c>
      <c r="D3" s="69">
        <v>0.1</v>
      </c>
      <c r="E3" s="6">
        <v>0</v>
      </c>
      <c r="F3" t="s">
        <v>81</v>
      </c>
      <c r="G3" s="68"/>
      <c r="H3" s="68"/>
      <c r="I3" s="68"/>
      <c r="J3" s="68"/>
    </row>
    <row r="4" spans="1:10" x14ac:dyDescent="0.35">
      <c r="A4" t="s">
        <v>22</v>
      </c>
      <c r="B4" s="45">
        <v>1.71</v>
      </c>
      <c r="C4" s="68">
        <v>1</v>
      </c>
      <c r="D4" s="68">
        <v>5</v>
      </c>
      <c r="E4" s="6">
        <v>0</v>
      </c>
      <c r="F4" s="3" t="s">
        <v>85</v>
      </c>
      <c r="G4" s="45"/>
      <c r="H4" s="45"/>
      <c r="I4" s="45"/>
      <c r="J4" s="45"/>
    </row>
    <row r="5" spans="1:10" x14ac:dyDescent="0.35">
      <c r="A5" t="s">
        <v>122</v>
      </c>
      <c r="B5" s="27">
        <v>1.71</v>
      </c>
      <c r="C5" s="27">
        <v>-10</v>
      </c>
      <c r="D5" s="16">
        <v>10</v>
      </c>
      <c r="E5" s="6">
        <v>0</v>
      </c>
      <c r="F5" t="s">
        <v>131</v>
      </c>
      <c r="G5" s="27"/>
      <c r="I5" s="27"/>
      <c r="J5" s="14"/>
    </row>
    <row r="6" spans="1:10" x14ac:dyDescent="0.35">
      <c r="A6" t="s">
        <v>123</v>
      </c>
      <c r="B6" s="27">
        <v>-5.9089999999999998</v>
      </c>
      <c r="C6" s="27">
        <v>-10</v>
      </c>
      <c r="D6" s="16">
        <v>10</v>
      </c>
      <c r="E6" s="6">
        <v>0</v>
      </c>
      <c r="F6" t="s">
        <v>131</v>
      </c>
      <c r="G6" s="27"/>
      <c r="I6" s="27"/>
      <c r="J6" s="14"/>
    </row>
    <row r="7" spans="1:10" x14ac:dyDescent="0.35">
      <c r="A7" t="s">
        <v>124</v>
      </c>
      <c r="B7" s="27">
        <v>0.20100000000000001</v>
      </c>
      <c r="C7" s="27">
        <v>-10</v>
      </c>
      <c r="D7" s="16">
        <v>10</v>
      </c>
      <c r="E7" s="6">
        <v>0</v>
      </c>
      <c r="F7" t="s">
        <v>131</v>
      </c>
      <c r="G7" s="27"/>
      <c r="I7" s="27"/>
      <c r="J7" s="14"/>
    </row>
    <row r="8" spans="1:10" x14ac:dyDescent="0.35">
      <c r="A8" t="s">
        <v>125</v>
      </c>
      <c r="B8" s="27">
        <v>0</v>
      </c>
      <c r="C8" s="27">
        <v>0</v>
      </c>
      <c r="D8" s="16">
        <v>1</v>
      </c>
      <c r="E8" s="6">
        <v>0</v>
      </c>
      <c r="F8" t="s">
        <v>138</v>
      </c>
      <c r="G8" s="27"/>
      <c r="I8" s="27"/>
      <c r="J8" s="14"/>
    </row>
    <row r="9" spans="1:10" x14ac:dyDescent="0.35">
      <c r="A9" t="s">
        <v>126</v>
      </c>
      <c r="B9" s="27">
        <v>0.152</v>
      </c>
      <c r="C9" s="27">
        <v>0</v>
      </c>
      <c r="D9" s="16">
        <v>1</v>
      </c>
      <c r="E9" s="6">
        <v>0</v>
      </c>
      <c r="F9" t="s">
        <v>139</v>
      </c>
      <c r="G9" s="27"/>
      <c r="I9" s="27"/>
      <c r="J9" s="14"/>
    </row>
    <row r="10" spans="1:10" x14ac:dyDescent="0.35">
      <c r="A10" t="s">
        <v>127</v>
      </c>
      <c r="B10" s="27">
        <v>0.10100000000000001</v>
      </c>
      <c r="C10" s="27">
        <v>0</v>
      </c>
      <c r="D10" s="16">
        <v>1</v>
      </c>
      <c r="E10" s="6">
        <v>0</v>
      </c>
      <c r="F10" t="s">
        <v>140</v>
      </c>
      <c r="G10" s="27"/>
      <c r="I10" s="27"/>
      <c r="J10" s="14"/>
    </row>
    <row r="11" spans="1:10" x14ac:dyDescent="0.35">
      <c r="A11" t="s">
        <v>128</v>
      </c>
      <c r="B11" s="27">
        <v>0.12</v>
      </c>
      <c r="C11" s="27">
        <v>0</v>
      </c>
      <c r="D11" s="16">
        <v>1</v>
      </c>
      <c r="E11" s="6">
        <v>0</v>
      </c>
      <c r="F11" t="s">
        <v>141</v>
      </c>
      <c r="G11" s="27"/>
      <c r="I11" s="27"/>
      <c r="J11" s="14"/>
    </row>
    <row r="12" spans="1:10" x14ac:dyDescent="0.35">
      <c r="A12" t="s">
        <v>129</v>
      </c>
      <c r="B12" s="27">
        <v>0.92300000000000004</v>
      </c>
      <c r="C12" s="27">
        <v>0</v>
      </c>
      <c r="D12" s="16">
        <v>1</v>
      </c>
      <c r="E12" s="6">
        <v>0</v>
      </c>
      <c r="F12" t="s">
        <v>142</v>
      </c>
      <c r="G12" s="27"/>
      <c r="I12" s="27"/>
      <c r="J12" s="14"/>
    </row>
    <row r="13" spans="1:10" x14ac:dyDescent="0.35">
      <c r="A13" t="s">
        <v>168</v>
      </c>
      <c r="B13">
        <v>2.3584269999999998</v>
      </c>
      <c r="C13" s="16">
        <v>1</v>
      </c>
      <c r="D13" s="16">
        <v>10</v>
      </c>
      <c r="E13" s="6">
        <v>1</v>
      </c>
      <c r="F13" t="s">
        <v>170</v>
      </c>
      <c r="G13" s="27"/>
      <c r="I13" s="27"/>
      <c r="J13" s="27"/>
    </row>
    <row r="14" spans="1:10" x14ac:dyDescent="0.35">
      <c r="B14" s="70"/>
      <c r="C14" s="70"/>
      <c r="D14" s="70"/>
      <c r="E14" s="6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workbookViewId="0">
      <selection activeCell="B2" sqref="B2"/>
    </sheetView>
  </sheetViews>
  <sheetFormatPr defaultRowHeight="14.5" x14ac:dyDescent="0.35"/>
  <cols>
    <col min="1" max="1" width="18.453125" bestFit="1" customWidth="1"/>
    <col min="2" max="2" width="19.54296875" style="37" customWidth="1"/>
  </cols>
  <sheetData>
    <row r="1" spans="1:6" x14ac:dyDescent="0.35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132</v>
      </c>
      <c r="B2" s="89">
        <v>0</v>
      </c>
      <c r="C2" s="38">
        <v>0</v>
      </c>
      <c r="D2" s="39">
        <v>5</v>
      </c>
      <c r="E2" s="6">
        <v>1</v>
      </c>
      <c r="F2" s="2" t="s">
        <v>109</v>
      </c>
    </row>
    <row r="3" spans="1:6" x14ac:dyDescent="0.35">
      <c r="A3" t="s">
        <v>110</v>
      </c>
      <c r="B3" s="19">
        <v>1</v>
      </c>
      <c r="C3" s="38">
        <v>0</v>
      </c>
      <c r="D3" s="39">
        <v>5</v>
      </c>
      <c r="E3" s="6">
        <v>0</v>
      </c>
      <c r="F3" s="2" t="s">
        <v>109</v>
      </c>
    </row>
    <row r="4" spans="1:6" x14ac:dyDescent="0.35">
      <c r="A4" t="s">
        <v>111</v>
      </c>
      <c r="B4" s="19">
        <v>1</v>
      </c>
      <c r="C4" s="38">
        <v>0</v>
      </c>
      <c r="D4" s="39">
        <v>5</v>
      </c>
      <c r="E4" s="6">
        <v>0</v>
      </c>
      <c r="F4" s="2" t="s">
        <v>109</v>
      </c>
    </row>
    <row r="5" spans="1:6" x14ac:dyDescent="0.35">
      <c r="A5" s="31" t="s">
        <v>134</v>
      </c>
      <c r="B5" s="14">
        <v>0.55032020000000004</v>
      </c>
      <c r="C5" s="38">
        <v>0</v>
      </c>
      <c r="D5" s="39">
        <v>5</v>
      </c>
      <c r="E5" s="6">
        <v>1</v>
      </c>
      <c r="F5" s="2" t="s">
        <v>107</v>
      </c>
    </row>
    <row r="6" spans="1:6" x14ac:dyDescent="0.35">
      <c r="A6" s="31" t="s">
        <v>133</v>
      </c>
      <c r="B6" s="14">
        <v>0.96191283000000005</v>
      </c>
      <c r="C6" s="38">
        <v>0</v>
      </c>
      <c r="D6" s="39">
        <v>5</v>
      </c>
      <c r="E6" s="6">
        <v>1</v>
      </c>
      <c r="F6" s="2" t="s">
        <v>107</v>
      </c>
    </row>
    <row r="7" spans="1:6" x14ac:dyDescent="0.35">
      <c r="A7" s="31" t="s">
        <v>135</v>
      </c>
      <c r="B7" s="14">
        <v>0.38641681999999999</v>
      </c>
      <c r="C7" s="38">
        <v>0</v>
      </c>
      <c r="D7" s="39">
        <v>5</v>
      </c>
      <c r="E7" s="6">
        <v>1</v>
      </c>
      <c r="F7" s="2" t="s">
        <v>107</v>
      </c>
    </row>
    <row r="8" spans="1:6" x14ac:dyDescent="0.35">
      <c r="A8" t="s">
        <v>105</v>
      </c>
      <c r="B8" s="19">
        <v>1</v>
      </c>
      <c r="C8" s="38">
        <v>0</v>
      </c>
      <c r="D8" s="39">
        <v>5</v>
      </c>
      <c r="E8" s="6">
        <v>0</v>
      </c>
      <c r="F8" s="2" t="s">
        <v>106</v>
      </c>
    </row>
    <row r="9" spans="1:6" x14ac:dyDescent="0.35">
      <c r="A9" s="31" t="s">
        <v>136</v>
      </c>
      <c r="B9" s="14">
        <v>1.9452479</v>
      </c>
      <c r="C9" s="38">
        <v>0</v>
      </c>
      <c r="D9" s="39">
        <v>5</v>
      </c>
      <c r="E9" s="6">
        <v>1</v>
      </c>
      <c r="F9" s="2" t="s">
        <v>108</v>
      </c>
    </row>
    <row r="13" spans="1:6" x14ac:dyDescent="0.35">
      <c r="B13" s="74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1:8" x14ac:dyDescent="0.35">
      <c r="A17" s="46"/>
    </row>
    <row r="18" spans="1:8" x14ac:dyDescent="0.35">
      <c r="A18" s="46"/>
      <c r="B18" s="75"/>
    </row>
    <row r="19" spans="1:8" x14ac:dyDescent="0.35">
      <c r="B19" s="74"/>
      <c r="H19" s="14"/>
    </row>
    <row r="20" spans="1:8" x14ac:dyDescent="0.35">
      <c r="B20" s="74"/>
      <c r="H20" s="14"/>
    </row>
    <row r="21" spans="1:8" x14ac:dyDescent="0.35">
      <c r="H21" s="14"/>
    </row>
    <row r="22" spans="1:8" x14ac:dyDescent="0.35">
      <c r="H22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2"/>
  <sheetViews>
    <sheetView workbookViewId="0">
      <selection activeCell="B9" sqref="A2:B9"/>
    </sheetView>
  </sheetViews>
  <sheetFormatPr defaultColWidth="8.7265625" defaultRowHeight="14.5" x14ac:dyDescent="0.35"/>
  <cols>
    <col min="1" max="1" width="18.453125" bestFit="1" customWidth="1"/>
    <col min="2" max="2" width="12.453125" bestFit="1" customWidth="1"/>
  </cols>
  <sheetData>
    <row r="1" spans="1:6" x14ac:dyDescent="0.35">
      <c r="A1" t="s">
        <v>79</v>
      </c>
      <c r="B1" s="18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132</v>
      </c>
      <c r="B2" s="97">
        <v>0.22014860999999999</v>
      </c>
      <c r="C2" s="31">
        <v>0</v>
      </c>
      <c r="D2" s="88">
        <v>5</v>
      </c>
      <c r="E2" s="6">
        <v>1</v>
      </c>
      <c r="F2" s="2" t="s">
        <v>109</v>
      </c>
    </row>
    <row r="3" spans="1:6" x14ac:dyDescent="0.35">
      <c r="A3" t="s">
        <v>110</v>
      </c>
      <c r="B3" s="96">
        <v>1</v>
      </c>
      <c r="C3" s="31">
        <v>0</v>
      </c>
      <c r="D3" s="88">
        <v>5</v>
      </c>
      <c r="E3" s="6">
        <v>0</v>
      </c>
      <c r="F3" s="2" t="s">
        <v>109</v>
      </c>
    </row>
    <row r="4" spans="1:6" x14ac:dyDescent="0.35">
      <c r="A4" t="s">
        <v>111</v>
      </c>
      <c r="B4" s="96">
        <v>1</v>
      </c>
      <c r="C4" s="31">
        <v>0</v>
      </c>
      <c r="D4" s="88">
        <v>5</v>
      </c>
      <c r="E4" s="6">
        <v>0</v>
      </c>
      <c r="F4" s="2" t="s">
        <v>109</v>
      </c>
    </row>
    <row r="5" spans="1:6" x14ac:dyDescent="0.35">
      <c r="A5" s="31" t="s">
        <v>134</v>
      </c>
      <c r="B5" s="97">
        <v>0.43340886000000001</v>
      </c>
      <c r="C5" s="31">
        <v>0</v>
      </c>
      <c r="D5" s="88">
        <v>1</v>
      </c>
      <c r="E5" s="6">
        <v>1</v>
      </c>
      <c r="F5" s="2" t="s">
        <v>107</v>
      </c>
    </row>
    <row r="6" spans="1:6" x14ac:dyDescent="0.35">
      <c r="A6" s="31" t="s">
        <v>133</v>
      </c>
      <c r="B6" s="97">
        <v>0.93405567</v>
      </c>
      <c r="C6" s="31">
        <v>0</v>
      </c>
      <c r="D6" s="88">
        <v>1</v>
      </c>
      <c r="E6" s="6">
        <v>1</v>
      </c>
      <c r="F6" s="2" t="s">
        <v>107</v>
      </c>
    </row>
    <row r="7" spans="1:6" x14ac:dyDescent="0.35">
      <c r="A7" s="31" t="s">
        <v>135</v>
      </c>
      <c r="B7" s="98">
        <v>5.4447721999999997E-5</v>
      </c>
      <c r="C7" s="31">
        <v>0</v>
      </c>
      <c r="D7" s="88">
        <v>1</v>
      </c>
      <c r="E7" s="6">
        <v>1</v>
      </c>
      <c r="F7" s="2" t="s">
        <v>107</v>
      </c>
    </row>
    <row r="8" spans="1:6" x14ac:dyDescent="0.35">
      <c r="A8" t="s">
        <v>105</v>
      </c>
      <c r="B8" s="96">
        <v>1</v>
      </c>
      <c r="C8" s="31">
        <v>0</v>
      </c>
      <c r="D8" s="88">
        <v>5</v>
      </c>
      <c r="E8" s="6">
        <v>0</v>
      </c>
      <c r="F8" s="2" t="s">
        <v>106</v>
      </c>
    </row>
    <row r="9" spans="1:6" x14ac:dyDescent="0.35">
      <c r="A9" s="31" t="s">
        <v>136</v>
      </c>
      <c r="B9" s="97">
        <v>1.732246</v>
      </c>
      <c r="C9" s="31">
        <v>0</v>
      </c>
      <c r="D9" s="88">
        <v>5</v>
      </c>
      <c r="E9" s="6">
        <v>1</v>
      </c>
      <c r="F9" s="2" t="s">
        <v>108</v>
      </c>
    </row>
    <row r="11" spans="1:6" x14ac:dyDescent="0.35">
      <c r="B11" s="35"/>
    </row>
    <row r="12" spans="1:6" x14ac:dyDescent="0.35">
      <c r="A12" s="46"/>
    </row>
    <row r="13" spans="1:6" x14ac:dyDescent="0.35">
      <c r="A13" s="46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2:8" x14ac:dyDescent="0.35">
      <c r="B17" s="35"/>
    </row>
    <row r="18" spans="2:8" x14ac:dyDescent="0.35">
      <c r="B18" s="35"/>
    </row>
    <row r="19" spans="2:8" x14ac:dyDescent="0.35">
      <c r="H19" s="14"/>
    </row>
    <row r="20" spans="2:8" x14ac:dyDescent="0.35">
      <c r="H20" s="14"/>
    </row>
    <row r="21" spans="2:8" x14ac:dyDescent="0.35">
      <c r="H21" s="14"/>
    </row>
    <row r="22" spans="2:8" x14ac:dyDescent="0.35">
      <c r="H22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A749-FA4D-40E3-837A-C3483835B5D5}">
  <dimension ref="A1:H22"/>
  <sheetViews>
    <sheetView workbookViewId="0">
      <selection activeCell="D16" sqref="D16"/>
    </sheetView>
  </sheetViews>
  <sheetFormatPr defaultRowHeight="14.5" x14ac:dyDescent="0.35"/>
  <cols>
    <col min="1" max="1" width="18.453125" bestFit="1" customWidth="1"/>
    <col min="2" max="2" width="14.7265625" style="37" customWidth="1"/>
  </cols>
  <sheetData>
    <row r="1" spans="1:6" x14ac:dyDescent="0.35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136</v>
      </c>
      <c r="B2" s="38">
        <v>3.4595872999999999</v>
      </c>
      <c r="C2" s="38">
        <v>0</v>
      </c>
      <c r="D2" s="39">
        <v>5</v>
      </c>
      <c r="E2" s="6">
        <v>1</v>
      </c>
      <c r="F2" s="2" t="s">
        <v>108</v>
      </c>
    </row>
    <row r="3" spans="1:6" x14ac:dyDescent="0.35">
      <c r="A3" s="31" t="s">
        <v>132</v>
      </c>
      <c r="B3" s="38">
        <v>5.6267683000000005E-7</v>
      </c>
      <c r="C3" s="38">
        <v>0</v>
      </c>
      <c r="D3" s="39">
        <v>5</v>
      </c>
      <c r="E3" s="6">
        <v>1</v>
      </c>
      <c r="F3" s="2" t="s">
        <v>109</v>
      </c>
    </row>
    <row r="4" spans="1:6" x14ac:dyDescent="0.35">
      <c r="A4" t="s">
        <v>110</v>
      </c>
      <c r="B4" s="38">
        <v>5.6267580999999995E-7</v>
      </c>
      <c r="C4" s="38">
        <v>0</v>
      </c>
      <c r="D4" s="39">
        <v>5</v>
      </c>
      <c r="E4" s="6">
        <v>0</v>
      </c>
      <c r="F4" s="2" t="s">
        <v>109</v>
      </c>
    </row>
    <row r="5" spans="1:6" x14ac:dyDescent="0.35">
      <c r="A5" t="s">
        <v>111</v>
      </c>
      <c r="B5" s="38">
        <v>3.0263819999999999E-6</v>
      </c>
      <c r="C5" s="38">
        <v>0</v>
      </c>
      <c r="D5" s="39">
        <v>5</v>
      </c>
      <c r="E5" s="6">
        <v>0</v>
      </c>
      <c r="F5" s="2" t="s">
        <v>109</v>
      </c>
    </row>
    <row r="6" spans="1:6" x14ac:dyDescent="0.35">
      <c r="A6" t="s">
        <v>105</v>
      </c>
      <c r="B6" s="38">
        <v>2.0212962000000001</v>
      </c>
      <c r="C6" s="38">
        <v>0</v>
      </c>
      <c r="D6" s="39">
        <v>5</v>
      </c>
      <c r="E6" s="6">
        <v>0</v>
      </c>
      <c r="F6" s="2" t="s">
        <v>106</v>
      </c>
    </row>
    <row r="7" spans="1:6" x14ac:dyDescent="0.35">
      <c r="A7" s="31" t="s">
        <v>134</v>
      </c>
      <c r="B7" s="38">
        <v>0.23425066</v>
      </c>
      <c r="C7" s="38">
        <v>0</v>
      </c>
      <c r="D7" s="39">
        <v>5</v>
      </c>
      <c r="E7" s="6">
        <v>1</v>
      </c>
      <c r="F7" s="2" t="s">
        <v>107</v>
      </c>
    </row>
    <row r="8" spans="1:6" x14ac:dyDescent="0.35">
      <c r="A8" s="31" t="s">
        <v>133</v>
      </c>
      <c r="B8" s="38">
        <v>0.62349717999999998</v>
      </c>
      <c r="C8" s="38">
        <v>0</v>
      </c>
      <c r="D8" s="39">
        <v>5</v>
      </c>
      <c r="E8" s="6">
        <v>1</v>
      </c>
      <c r="F8" s="2" t="s">
        <v>107</v>
      </c>
    </row>
    <row r="9" spans="1:6" x14ac:dyDescent="0.35">
      <c r="A9" s="31" t="s">
        <v>135</v>
      </c>
      <c r="B9" s="38">
        <v>0.34732218999999998</v>
      </c>
      <c r="C9" s="38">
        <v>0</v>
      </c>
      <c r="D9" s="39">
        <v>5</v>
      </c>
      <c r="E9" s="6">
        <v>1</v>
      </c>
      <c r="F9" s="2" t="s">
        <v>107</v>
      </c>
    </row>
    <row r="13" spans="1:6" x14ac:dyDescent="0.35">
      <c r="B13" s="74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1:8" x14ac:dyDescent="0.35">
      <c r="A17" s="46"/>
    </row>
    <row r="18" spans="1:8" x14ac:dyDescent="0.35">
      <c r="A18" s="46"/>
      <c r="B18" s="75"/>
    </row>
    <row r="19" spans="1:8" x14ac:dyDescent="0.35">
      <c r="B19" s="74"/>
      <c r="H19" s="14"/>
    </row>
    <row r="20" spans="1:8" x14ac:dyDescent="0.35">
      <c r="B20" s="74"/>
      <c r="H20" s="14"/>
    </row>
    <row r="21" spans="1:8" x14ac:dyDescent="0.35">
      <c r="H21" s="14"/>
    </row>
    <row r="22" spans="1:8" x14ac:dyDescent="0.35">
      <c r="H22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1A1-4BA9-4CE1-9F69-2B206BBEC3F0}">
  <dimension ref="A1:H22"/>
  <sheetViews>
    <sheetView workbookViewId="0">
      <selection activeCell="I22" sqref="I22"/>
    </sheetView>
  </sheetViews>
  <sheetFormatPr defaultRowHeight="14.5" x14ac:dyDescent="0.35"/>
  <cols>
    <col min="1" max="1" width="18.453125" bestFit="1" customWidth="1"/>
    <col min="2" max="2" width="14.7265625" style="37" customWidth="1"/>
  </cols>
  <sheetData>
    <row r="1" spans="1:6" x14ac:dyDescent="0.35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136</v>
      </c>
      <c r="B2" s="72">
        <v>1.9807300000000001</v>
      </c>
      <c r="C2" s="38">
        <v>0</v>
      </c>
      <c r="D2" s="39">
        <v>5</v>
      </c>
      <c r="E2" s="6">
        <v>1</v>
      </c>
      <c r="F2" s="2" t="s">
        <v>108</v>
      </c>
    </row>
    <row r="3" spans="1:6" x14ac:dyDescent="0.35">
      <c r="A3" s="31" t="s">
        <v>132</v>
      </c>
      <c r="B3" s="72">
        <v>5.6267580000000002E-7</v>
      </c>
      <c r="C3" s="38">
        <v>0</v>
      </c>
      <c r="D3" s="39">
        <v>5</v>
      </c>
      <c r="E3" s="6">
        <v>1</v>
      </c>
      <c r="F3" s="2" t="s">
        <v>109</v>
      </c>
    </row>
    <row r="4" spans="1:6" x14ac:dyDescent="0.35">
      <c r="A4" t="s">
        <v>110</v>
      </c>
      <c r="B4" s="73">
        <v>1</v>
      </c>
      <c r="C4" s="38">
        <v>0</v>
      </c>
      <c r="D4" s="39">
        <v>5</v>
      </c>
      <c r="E4" s="6">
        <v>0</v>
      </c>
      <c r="F4" s="2" t="s">
        <v>109</v>
      </c>
    </row>
    <row r="5" spans="1:6" x14ac:dyDescent="0.35">
      <c r="A5" t="s">
        <v>111</v>
      </c>
      <c r="B5" s="73">
        <v>1</v>
      </c>
      <c r="C5" s="38">
        <v>0</v>
      </c>
      <c r="D5" s="39">
        <v>5</v>
      </c>
      <c r="E5" s="6">
        <v>0</v>
      </c>
      <c r="F5" s="2" t="s">
        <v>109</v>
      </c>
    </row>
    <row r="6" spans="1:6" x14ac:dyDescent="0.35">
      <c r="A6" t="s">
        <v>105</v>
      </c>
      <c r="B6" s="73">
        <v>1</v>
      </c>
      <c r="C6" s="38">
        <v>0</v>
      </c>
      <c r="D6" s="39">
        <v>5</v>
      </c>
      <c r="E6" s="6">
        <v>0</v>
      </c>
      <c r="F6" s="2" t="s">
        <v>106</v>
      </c>
    </row>
    <row r="7" spans="1:6" x14ac:dyDescent="0.35">
      <c r="A7" s="31" t="s">
        <v>134</v>
      </c>
      <c r="B7" s="72">
        <v>0.64420770000000005</v>
      </c>
      <c r="C7" s="38">
        <v>0</v>
      </c>
      <c r="D7" s="39">
        <v>5</v>
      </c>
      <c r="E7" s="6">
        <v>1</v>
      </c>
      <c r="F7" s="2" t="s">
        <v>107</v>
      </c>
    </row>
    <row r="8" spans="1:6" x14ac:dyDescent="0.35">
      <c r="A8" s="31" t="s">
        <v>133</v>
      </c>
      <c r="B8" s="72">
        <v>0.93179909999999999</v>
      </c>
      <c r="C8" s="38">
        <v>0</v>
      </c>
      <c r="D8" s="39">
        <v>5</v>
      </c>
      <c r="E8" s="6">
        <v>1</v>
      </c>
      <c r="F8" s="2" t="s">
        <v>107</v>
      </c>
    </row>
    <row r="9" spans="1:6" x14ac:dyDescent="0.35">
      <c r="A9" s="31" t="s">
        <v>135</v>
      </c>
      <c r="B9" s="72">
        <v>0.35916239999999999</v>
      </c>
      <c r="C9" s="38">
        <v>0</v>
      </c>
      <c r="D9" s="39">
        <v>5</v>
      </c>
      <c r="E9" s="6">
        <v>1</v>
      </c>
      <c r="F9" s="2" t="s">
        <v>107</v>
      </c>
    </row>
    <row r="13" spans="1:6" x14ac:dyDescent="0.35">
      <c r="B13" s="74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1:8" x14ac:dyDescent="0.35">
      <c r="A17" s="46"/>
    </row>
    <row r="18" spans="1:8" x14ac:dyDescent="0.35">
      <c r="A18" s="46"/>
      <c r="B18" s="75"/>
    </row>
    <row r="19" spans="1:8" x14ac:dyDescent="0.35">
      <c r="B19" s="74"/>
      <c r="H19" s="14"/>
    </row>
    <row r="20" spans="1:8" x14ac:dyDescent="0.35">
      <c r="B20" s="74"/>
      <c r="H20" s="14"/>
    </row>
    <row r="21" spans="1:8" x14ac:dyDescent="0.35">
      <c r="H21" s="14"/>
    </row>
    <row r="22" spans="1:8" x14ac:dyDescent="0.35">
      <c r="H22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03F8-CC00-4655-874C-9D63D9212FC8}">
  <dimension ref="A1:H22"/>
  <sheetViews>
    <sheetView workbookViewId="0">
      <selection sqref="A1:XFD1048576"/>
    </sheetView>
  </sheetViews>
  <sheetFormatPr defaultRowHeight="14.5" x14ac:dyDescent="0.35"/>
  <cols>
    <col min="1" max="1" width="18.453125" bestFit="1" customWidth="1"/>
    <col min="2" max="2" width="14.7265625" style="37" customWidth="1"/>
  </cols>
  <sheetData>
    <row r="1" spans="1:6" x14ac:dyDescent="0.35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</row>
    <row r="2" spans="1:6" x14ac:dyDescent="0.35">
      <c r="A2" s="31" t="s">
        <v>136</v>
      </c>
      <c r="B2" s="72">
        <v>1.9807300000000001</v>
      </c>
      <c r="C2" s="38">
        <v>0</v>
      </c>
      <c r="D2" s="39">
        <v>5</v>
      </c>
      <c r="E2" s="6">
        <v>1</v>
      </c>
      <c r="F2" s="2" t="s">
        <v>108</v>
      </c>
    </row>
    <row r="3" spans="1:6" x14ac:dyDescent="0.35">
      <c r="A3" s="31" t="s">
        <v>132</v>
      </c>
      <c r="B3" s="72">
        <v>5.6267580000000002E-7</v>
      </c>
      <c r="C3" s="38">
        <v>0</v>
      </c>
      <c r="D3" s="39">
        <v>5</v>
      </c>
      <c r="E3" s="6">
        <v>1</v>
      </c>
      <c r="F3" s="2" t="s">
        <v>109</v>
      </c>
    </row>
    <row r="4" spans="1:6" x14ac:dyDescent="0.35">
      <c r="A4" t="s">
        <v>110</v>
      </c>
      <c r="B4" s="73">
        <v>1</v>
      </c>
      <c r="C4" s="38">
        <v>0</v>
      </c>
      <c r="D4" s="39">
        <v>5</v>
      </c>
      <c r="E4" s="6">
        <v>0</v>
      </c>
      <c r="F4" s="2" t="s">
        <v>109</v>
      </c>
    </row>
    <row r="5" spans="1:6" x14ac:dyDescent="0.35">
      <c r="A5" t="s">
        <v>111</v>
      </c>
      <c r="B5" s="73">
        <v>1</v>
      </c>
      <c r="C5" s="38">
        <v>0</v>
      </c>
      <c r="D5" s="39">
        <v>5</v>
      </c>
      <c r="E5" s="6">
        <v>0</v>
      </c>
      <c r="F5" s="2" t="s">
        <v>109</v>
      </c>
    </row>
    <row r="6" spans="1:6" x14ac:dyDescent="0.35">
      <c r="A6" t="s">
        <v>105</v>
      </c>
      <c r="B6" s="73">
        <v>1</v>
      </c>
      <c r="C6" s="38">
        <v>0</v>
      </c>
      <c r="D6" s="39">
        <v>5</v>
      </c>
      <c r="E6" s="6">
        <v>0</v>
      </c>
      <c r="F6" s="2" t="s">
        <v>106</v>
      </c>
    </row>
    <row r="7" spans="1:6" x14ac:dyDescent="0.35">
      <c r="A7" s="31" t="s">
        <v>134</v>
      </c>
      <c r="B7" s="72">
        <v>0.64420770000000005</v>
      </c>
      <c r="C7" s="38">
        <v>0</v>
      </c>
      <c r="D7" s="39">
        <v>5</v>
      </c>
      <c r="E7" s="6">
        <v>1</v>
      </c>
      <c r="F7" s="2" t="s">
        <v>107</v>
      </c>
    </row>
    <row r="8" spans="1:6" x14ac:dyDescent="0.35">
      <c r="A8" s="31" t="s">
        <v>133</v>
      </c>
      <c r="B8" s="72">
        <v>0.93179909999999999</v>
      </c>
      <c r="C8" s="38">
        <v>0</v>
      </c>
      <c r="D8" s="39">
        <v>5</v>
      </c>
      <c r="E8" s="6">
        <v>1</v>
      </c>
      <c r="F8" s="2" t="s">
        <v>107</v>
      </c>
    </row>
    <row r="9" spans="1:6" x14ac:dyDescent="0.35">
      <c r="A9" s="31" t="s">
        <v>135</v>
      </c>
      <c r="B9" s="72">
        <v>0.35916239999999999</v>
      </c>
      <c r="C9" s="38">
        <v>0</v>
      </c>
      <c r="D9" s="39">
        <v>5</v>
      </c>
      <c r="E9" s="6">
        <v>1</v>
      </c>
      <c r="F9" s="2" t="s">
        <v>107</v>
      </c>
    </row>
    <row r="13" spans="1:6" x14ac:dyDescent="0.35">
      <c r="B13" s="74"/>
    </row>
    <row r="14" spans="1:6" x14ac:dyDescent="0.35">
      <c r="A14" s="46"/>
    </row>
    <row r="15" spans="1:6" x14ac:dyDescent="0.35">
      <c r="A15" s="46"/>
    </row>
    <row r="16" spans="1:6" x14ac:dyDescent="0.35">
      <c r="A16" s="46"/>
    </row>
    <row r="17" spans="1:8" x14ac:dyDescent="0.35">
      <c r="A17" s="46"/>
    </row>
    <row r="18" spans="1:8" x14ac:dyDescent="0.35">
      <c r="A18" s="46"/>
      <c r="B18" s="75"/>
    </row>
    <row r="19" spans="1:8" x14ac:dyDescent="0.35">
      <c r="B19" s="74"/>
      <c r="H19" s="14"/>
    </row>
    <row r="20" spans="1:8" x14ac:dyDescent="0.35">
      <c r="B20" s="74"/>
      <c r="H20" s="14"/>
    </row>
    <row r="21" spans="1:8" x14ac:dyDescent="0.35">
      <c r="H21" s="14"/>
    </row>
    <row r="22" spans="1:8" x14ac:dyDescent="0.35">
      <c r="H2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model_males</vt:lpstr>
      <vt:lpstr>model_females</vt:lpstr>
      <vt:lpstr>dep_males_splines</vt:lpstr>
      <vt:lpstr>dep_females_splines</vt:lpstr>
      <vt:lpstr>smk_females</vt:lpstr>
      <vt:lpstr>smk_males</vt:lpstr>
      <vt:lpstr>smk_females_spd</vt:lpstr>
      <vt:lpstr>smk_females_nospd</vt:lpstr>
      <vt:lpstr>smk_males_spd</vt:lpstr>
      <vt:lpstr>smk_males_nospd</vt:lpstr>
      <vt:lpstr>util_males</vt:lpstr>
      <vt:lpstr>util_females</vt:lpstr>
      <vt:lpstr>calc_probs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mauro</cp:lastModifiedBy>
  <dcterms:created xsi:type="dcterms:W3CDTF">2016-11-20T00:41:49Z</dcterms:created>
  <dcterms:modified xsi:type="dcterms:W3CDTF">2023-07-05T17:23:27Z</dcterms:modified>
</cp:coreProperties>
</file>