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0" windowWidth="23640" windowHeight="10095"/>
  </bookViews>
  <sheets>
    <sheet name="Smoke-free air" sheetId="1" r:id="rId1"/>
    <sheet name="Tobacco ControlMedia Campaigns" sheetId="4" r:id="rId2"/>
    <sheet name="PriceTaxes" sheetId="2" r:id="rId3"/>
    <sheet name="Cessation treatment policies" sheetId="6" r:id="rId4"/>
    <sheet name="Health Warnings" sheetId="3" r:id="rId5"/>
    <sheet name="Policy combinations" sheetId="7" r:id="rId6"/>
  </sheets>
  <calcPr calcId="145621"/>
</workbook>
</file>

<file path=xl/calcChain.xml><?xml version="1.0" encoding="utf-8"?>
<calcChain xmlns="http://schemas.openxmlformats.org/spreadsheetml/2006/main">
  <c r="B34" i="4" l="1"/>
  <c r="D84" i="1"/>
  <c r="D76" i="1"/>
  <c r="D78" i="1"/>
  <c r="D77" i="1"/>
  <c r="C55" i="2"/>
  <c r="C57" i="2"/>
  <c r="C56" i="2"/>
  <c r="C53" i="2"/>
  <c r="C43" i="2"/>
  <c r="C47" i="2"/>
  <c r="B28" i="6" l="1"/>
  <c r="D135" i="1"/>
  <c r="C137" i="1"/>
  <c r="C139" i="1" s="1"/>
  <c r="C141" i="1" s="1"/>
  <c r="B139" i="1"/>
  <c r="B141" i="1" s="1"/>
  <c r="B143" i="1" s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C142" i="1"/>
  <c r="D142" i="1" s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J4" i="7"/>
  <c r="E4" i="7"/>
  <c r="D4" i="7"/>
  <c r="C4" i="7"/>
  <c r="J3" i="7"/>
  <c r="E3" i="7"/>
  <c r="D3" i="7"/>
  <c r="C3" i="7"/>
  <c r="J2" i="7"/>
  <c r="E2" i="7"/>
  <c r="D2" i="7"/>
  <c r="C2" i="7"/>
  <c r="J17" i="3"/>
  <c r="C27" i="3"/>
  <c r="C28" i="3"/>
  <c r="C29" i="3"/>
  <c r="C30" i="3"/>
  <c r="C31" i="3"/>
  <c r="B28" i="3"/>
  <c r="B29" i="3"/>
  <c r="B30" i="3"/>
  <c r="B31" i="3"/>
  <c r="B27" i="3"/>
  <c r="C32" i="2"/>
  <c r="C33" i="2" s="1"/>
  <c r="C34" i="2" s="1"/>
  <c r="C35" i="2" s="1"/>
  <c r="C28" i="6"/>
  <c r="C42" i="6" s="1"/>
  <c r="B43" i="6"/>
  <c r="B144" i="1" l="1"/>
  <c r="B145" i="1" s="1"/>
  <c r="C143" i="1"/>
  <c r="D137" i="1"/>
  <c r="C5" i="7"/>
  <c r="H5" i="7" s="1"/>
  <c r="E5" i="7"/>
  <c r="G5" i="7" s="1"/>
  <c r="D5" i="7"/>
  <c r="J5" i="7"/>
  <c r="AA33" i="3" s="1"/>
  <c r="X22" i="7"/>
  <c r="E9" i="7"/>
  <c r="C54" i="2"/>
  <c r="C50" i="2"/>
  <c r="C48" i="2"/>
  <c r="C46" i="2"/>
  <c r="C42" i="2"/>
  <c r="C40" i="2"/>
  <c r="C49" i="2"/>
  <c r="C41" i="2"/>
  <c r="C39" i="2"/>
  <c r="B41" i="6"/>
  <c r="B44" i="6"/>
  <c r="B42" i="6"/>
  <c r="B45" i="6"/>
  <c r="C45" i="6"/>
  <c r="C43" i="6"/>
  <c r="C41" i="6"/>
  <c r="C44" i="6"/>
  <c r="E137" i="1" l="1"/>
  <c r="D139" i="1"/>
  <c r="D141" i="1" s="1"/>
  <c r="D143" i="1" s="1"/>
  <c r="D144" i="1" s="1"/>
  <c r="D145" i="1" s="1"/>
  <c r="F5" i="7"/>
  <c r="E8" i="7"/>
  <c r="C144" i="1"/>
  <c r="C145" i="1" s="1"/>
  <c r="C101" i="1"/>
  <c r="C102" i="1"/>
  <c r="C103" i="1"/>
  <c r="C104" i="1"/>
  <c r="C105" i="1"/>
  <c r="C106" i="1"/>
  <c r="D102" i="1"/>
  <c r="D103" i="1"/>
  <c r="D104" i="1"/>
  <c r="D109" i="1" s="1"/>
  <c r="D105" i="1"/>
  <c r="D106" i="1"/>
  <c r="D101" i="1"/>
  <c r="D107" i="1"/>
  <c r="C107" i="1"/>
  <c r="C109" i="1" s="1"/>
  <c r="D91" i="1"/>
  <c r="D92" i="1"/>
  <c r="D93" i="1"/>
  <c r="D94" i="1"/>
  <c r="D95" i="1"/>
  <c r="D96" i="1"/>
  <c r="D90" i="1"/>
  <c r="C91" i="1"/>
  <c r="C92" i="1"/>
  <c r="C93" i="1"/>
  <c r="C94" i="1"/>
  <c r="C95" i="1"/>
  <c r="C96" i="1"/>
  <c r="C90" i="1"/>
  <c r="D80" i="1"/>
  <c r="D81" i="1"/>
  <c r="D79" i="1"/>
  <c r="C76" i="1"/>
  <c r="F137" i="1" l="1"/>
  <c r="E139" i="1"/>
  <c r="E141" i="1" s="1"/>
  <c r="E143" i="1" s="1"/>
  <c r="E144" i="1" s="1"/>
  <c r="E145" i="1" s="1"/>
  <c r="C129" i="1"/>
  <c r="C130" i="1"/>
  <c r="C132" i="1"/>
  <c r="C131" i="1"/>
  <c r="C133" i="1"/>
  <c r="D130" i="1"/>
  <c r="D132" i="1"/>
  <c r="D129" i="1"/>
  <c r="D131" i="1"/>
  <c r="D133" i="1"/>
  <c r="C45" i="4"/>
  <c r="C44" i="4"/>
  <c r="C43" i="4"/>
  <c r="C42" i="4"/>
  <c r="C41" i="4"/>
  <c r="B42" i="4"/>
  <c r="B43" i="4"/>
  <c r="B44" i="4"/>
  <c r="B45" i="4"/>
  <c r="B41" i="4"/>
  <c r="C38" i="4"/>
  <c r="C37" i="4"/>
  <c r="C36" i="4"/>
  <c r="C35" i="4"/>
  <c r="C34" i="4"/>
  <c r="B35" i="4"/>
  <c r="B36" i="4"/>
  <c r="B37" i="4"/>
  <c r="B38" i="4"/>
  <c r="H83" i="1"/>
  <c r="F139" i="1" l="1"/>
  <c r="F141" i="1" s="1"/>
  <c r="F143" i="1" s="1"/>
  <c r="F144" i="1" s="1"/>
  <c r="F145" i="1" s="1"/>
  <c r="G137" i="1"/>
  <c r="C77" i="1"/>
  <c r="B32" i="2"/>
  <c r="B33" i="2" s="1"/>
  <c r="B34" i="2" s="1"/>
  <c r="C12" i="6"/>
  <c r="B12" i="6"/>
  <c r="B11" i="6"/>
  <c r="C10" i="6"/>
  <c r="B10" i="6"/>
  <c r="C71" i="1"/>
  <c r="D66" i="1"/>
  <c r="C66" i="1"/>
  <c r="D64" i="1"/>
  <c r="C64" i="1"/>
  <c r="D71" i="1"/>
  <c r="H137" i="1" l="1"/>
  <c r="G139" i="1"/>
  <c r="G141" i="1" s="1"/>
  <c r="G143" i="1" s="1"/>
  <c r="G144" i="1" s="1"/>
  <c r="G145" i="1" s="1"/>
  <c r="C78" i="1"/>
  <c r="C11" i="6"/>
  <c r="H139" i="1" l="1"/>
  <c r="H141" i="1" s="1"/>
  <c r="H143" i="1" s="1"/>
  <c r="H144" i="1" s="1"/>
  <c r="H145" i="1" s="1"/>
  <c r="I137" i="1"/>
  <c r="C79" i="1"/>
  <c r="C98" i="1"/>
  <c r="D98" i="1"/>
  <c r="B19" i="6"/>
  <c r="C19" i="6"/>
  <c r="B35" i="2"/>
  <c r="I139" i="1" l="1"/>
  <c r="I141" i="1" s="1"/>
  <c r="I143" i="1" s="1"/>
  <c r="J137" i="1"/>
  <c r="B57" i="2"/>
  <c r="B55" i="2"/>
  <c r="B53" i="2"/>
  <c r="B56" i="2"/>
  <c r="B54" i="2"/>
  <c r="C80" i="1"/>
  <c r="D123" i="1"/>
  <c r="D124" i="1"/>
  <c r="D125" i="1"/>
  <c r="D126" i="1"/>
  <c r="D122" i="1"/>
  <c r="C122" i="1"/>
  <c r="C123" i="1"/>
  <c r="C125" i="1"/>
  <c r="C126" i="1"/>
  <c r="C124" i="1"/>
  <c r="B50" i="2"/>
  <c r="B48" i="2"/>
  <c r="B40" i="2"/>
  <c r="B39" i="2"/>
  <c r="B42" i="2"/>
  <c r="B47" i="2"/>
  <c r="B46" i="2"/>
  <c r="B43" i="2"/>
  <c r="B49" i="2"/>
  <c r="B41" i="2"/>
  <c r="K137" i="1" l="1"/>
  <c r="J139" i="1"/>
  <c r="J141" i="1" s="1"/>
  <c r="J143" i="1"/>
  <c r="J144" i="1" s="1"/>
  <c r="J145" i="1" s="1"/>
  <c r="I144" i="1"/>
  <c r="I145" i="1" s="1"/>
  <c r="D23" i="1"/>
  <c r="D82" i="1" s="1"/>
  <c r="C23" i="1"/>
  <c r="C82" i="1" s="1"/>
  <c r="C81" i="1"/>
  <c r="K139" i="1" l="1"/>
  <c r="K141" i="1" s="1"/>
  <c r="K143" i="1" s="1"/>
  <c r="L137" i="1"/>
  <c r="D116" i="1"/>
  <c r="D117" i="1"/>
  <c r="D119" i="1"/>
  <c r="D115" i="1"/>
  <c r="D118" i="1"/>
  <c r="C84" i="1"/>
  <c r="C118" i="1" s="1"/>
  <c r="M137" i="1" l="1"/>
  <c r="L139" i="1"/>
  <c r="L141" i="1" s="1"/>
  <c r="L143" i="1" s="1"/>
  <c r="L144" i="1" s="1"/>
  <c r="L145" i="1" s="1"/>
  <c r="K144" i="1"/>
  <c r="K145" i="1" s="1"/>
  <c r="C119" i="1"/>
  <c r="C115" i="1"/>
  <c r="C116" i="1"/>
  <c r="C117" i="1"/>
  <c r="N137" i="1" l="1"/>
  <c r="M139" i="1"/>
  <c r="M141" i="1" s="1"/>
  <c r="M143" i="1" s="1"/>
  <c r="M144" i="1" s="1"/>
  <c r="M145" i="1" s="1"/>
  <c r="O137" i="1" l="1"/>
  <c r="N139" i="1"/>
  <c r="N141" i="1" s="1"/>
  <c r="N143" i="1" s="1"/>
  <c r="N144" i="1" s="1"/>
  <c r="N145" i="1" s="1"/>
  <c r="P137" i="1" l="1"/>
  <c r="O139" i="1"/>
  <c r="O141" i="1" s="1"/>
  <c r="O143" i="1" s="1"/>
  <c r="O144" i="1" l="1"/>
  <c r="O145" i="1" s="1"/>
  <c r="P139" i="1"/>
  <c r="P141" i="1" s="1"/>
  <c r="P143" i="1" s="1"/>
  <c r="P144" i="1" s="1"/>
  <c r="P145" i="1" s="1"/>
  <c r="Q137" i="1"/>
  <c r="R137" i="1" l="1"/>
  <c r="Q139" i="1"/>
  <c r="Q141" i="1" s="1"/>
  <c r="Q143" i="1" s="1"/>
  <c r="Q144" i="1" s="1"/>
  <c r="Q145" i="1" s="1"/>
  <c r="S137" i="1" l="1"/>
  <c r="R139" i="1"/>
  <c r="R141" i="1" s="1"/>
  <c r="R143" i="1" s="1"/>
  <c r="R144" i="1" s="1"/>
  <c r="R145" i="1" s="1"/>
  <c r="T137" i="1" l="1"/>
  <c r="S139" i="1"/>
  <c r="S141" i="1" s="1"/>
  <c r="S143" i="1" s="1"/>
  <c r="S144" i="1" s="1"/>
  <c r="S145" i="1" s="1"/>
  <c r="T139" i="1" l="1"/>
  <c r="T141" i="1" s="1"/>
  <c r="T143" i="1" s="1"/>
  <c r="U137" i="1"/>
  <c r="U139" i="1" s="1"/>
  <c r="U141" i="1" s="1"/>
  <c r="T144" i="1" l="1"/>
  <c r="T145" i="1" s="1"/>
  <c r="U143" i="1"/>
  <c r="U144" i="1" s="1"/>
  <c r="U145" i="1" s="1"/>
</calcChain>
</file>

<file path=xl/sharedStrings.xml><?xml version="1.0" encoding="utf-8"?>
<sst xmlns="http://schemas.openxmlformats.org/spreadsheetml/2006/main" count="344" uniqueCount="134">
  <si>
    <t>Restaurants: Smoke free in all indoor areas</t>
  </si>
  <si>
    <t>Bars and Pubs: Smoke free in all indoor areas</t>
  </si>
  <si>
    <t>Enforcement</t>
  </si>
  <si>
    <t>Publicity</t>
  </si>
  <si>
    <t>Publicity (in model)</t>
  </si>
  <si>
    <t>Summed Effect</t>
  </si>
  <si>
    <t>Total Inflation (2008-2010)</t>
  </si>
  <si>
    <t>Price (2010)</t>
  </si>
  <si>
    <t>Price change</t>
  </si>
  <si>
    <t xml:space="preserve">Income Status (LIC=1, MIC=2 or HIC=3) </t>
  </si>
  <si>
    <t>Effect Size (effect size parameter should only be changed using the “policy effect size options” (see index) )</t>
  </si>
  <si>
    <t>Prevalence</t>
  </si>
  <si>
    <t>Country Factors</t>
  </si>
  <si>
    <t xml:space="preserve">% Urban </t>
  </si>
  <si>
    <t>Calculations</t>
  </si>
  <si>
    <t xml:space="preserve">Knowledge effect </t>
  </si>
  <si>
    <t>Urban effect</t>
  </si>
  <si>
    <t xml:space="preserve">     Availability</t>
  </si>
  <si>
    <t xml:space="preserve">     Financial coverage</t>
  </si>
  <si>
    <t xml:space="preserve">     Quitlines alone</t>
  </si>
  <si>
    <t xml:space="preserve">     Quitlines with financial coverage</t>
  </si>
  <si>
    <t xml:space="preserve">     Health care provider involvement</t>
  </si>
  <si>
    <t xml:space="preserve">     Total Prevalence Effect</t>
  </si>
  <si>
    <t>Cessation</t>
  </si>
  <si>
    <t xml:space="preserve">     Total Cessation Effect</t>
  </si>
  <si>
    <t xml:space="preserve">     Very strong health warnings</t>
  </si>
  <si>
    <t xml:space="preserve">     Strong health warnings</t>
  </si>
  <si>
    <t xml:space="preserve">     Mild health warnings</t>
  </si>
  <si>
    <t xml:space="preserve">     No warnings</t>
  </si>
  <si>
    <t>Inputs</t>
  </si>
  <si>
    <t>Ban in all workplaces (indoor offices, government and other indoor)</t>
  </si>
  <si>
    <t>Adjusted Labor Participation Rate</t>
  </si>
  <si>
    <t>Urban-rural labor participation adjuster</t>
  </si>
  <si>
    <t>Smoking limited to ventilated areas</t>
  </si>
  <si>
    <t>Smoking in common areas</t>
  </si>
  <si>
    <t>Other policies</t>
  </si>
  <si>
    <t>Restaurants: Restricted to ventilated areas</t>
  </si>
  <si>
    <t>2010 Price</t>
  </si>
  <si>
    <t>Tax Change</t>
  </si>
  <si>
    <t>Ages 10-17</t>
  </si>
  <si>
    <t>Ages 18-24</t>
  </si>
  <si>
    <t>Ages 25-44</t>
  </si>
  <si>
    <t>Ages 45-64</t>
  </si>
  <si>
    <t>Ages 65+</t>
  </si>
  <si>
    <t>Cessation Effects</t>
  </si>
  <si>
    <t>Initiation Effects</t>
  </si>
  <si>
    <t>Cessation Elasticities by age</t>
  </si>
  <si>
    <t>Note that initiation shouold be very low after age 24</t>
  </si>
  <si>
    <t>Correction for inflation</t>
  </si>
  <si>
    <t>Initiation Elasticities by age</t>
  </si>
  <si>
    <t>CALCULATIONS</t>
  </si>
  <si>
    <t>Initial Price</t>
  </si>
  <si>
    <t>Tax varies over future periods</t>
  </si>
  <si>
    <t>Potential Extensions</t>
  </si>
  <si>
    <t>General</t>
  </si>
  <si>
    <t>Variation by gender</t>
  </si>
  <si>
    <t>Net Price Effect (if inflation)</t>
  </si>
  <si>
    <t>Final age specific effects</t>
  </si>
  <si>
    <t>TAX POLICY</t>
  </si>
  <si>
    <t xml:space="preserve"> </t>
  </si>
  <si>
    <t>VARIATION BY AGE</t>
  </si>
  <si>
    <t>Media Campaigns</t>
  </si>
  <si>
    <t>% in High Level Campaign</t>
  </si>
  <si>
    <t>% in Medium Level Campaign</t>
  </si>
  <si>
    <t>% in Low Level Campaign</t>
  </si>
  <si>
    <t>Status Quo level</t>
  </si>
  <si>
    <t>New Level</t>
  </si>
  <si>
    <t>Cessation Age Multipliers</t>
  </si>
  <si>
    <t>Initiation Age Multipliers</t>
  </si>
  <si>
    <t>Effect Sizes Cessation</t>
  </si>
  <si>
    <t>Effect Sizes Initiation</t>
  </si>
  <si>
    <t xml:space="preserve"> High Level Campaign</t>
  </si>
  <si>
    <t xml:space="preserve"> Medium Level Campaign</t>
  </si>
  <si>
    <t xml:space="preserve"> Low Level Campaign</t>
  </si>
  <si>
    <t xml:space="preserve">Ban in all indoor workplaces </t>
  </si>
  <si>
    <t>Smoking limited to ventilated areas in workplaces</t>
  </si>
  <si>
    <t>Smoking in common areas in workplaces</t>
  </si>
  <si>
    <t xml:space="preserve">Inputs </t>
  </si>
  <si>
    <t>Enforement</t>
  </si>
  <si>
    <t>Effect Sizes</t>
  </si>
  <si>
    <t>Initiation Effect sizes with publicity and enforcement</t>
  </si>
  <si>
    <t>Initiation Effect Sizes</t>
  </si>
  <si>
    <t xml:space="preserve">Cessation Effect Sizes </t>
  </si>
  <si>
    <t xml:space="preserve">Initiation Effect Sizes </t>
  </si>
  <si>
    <t xml:space="preserve">Quantity Smoked  Effect Sizes </t>
  </si>
  <si>
    <t>Initiation and Quantity Smoked  Effects</t>
  </si>
  <si>
    <t>Age specific effects</t>
  </si>
  <si>
    <t>Quantity Smoked Effect Sizes</t>
  </si>
  <si>
    <t>Quantity Smoked Elasticities by age</t>
  </si>
  <si>
    <t>Ages 25-34</t>
  </si>
  <si>
    <t>Ages 35-64</t>
  </si>
  <si>
    <t>Quantity Effects</t>
  </si>
  <si>
    <t>Percent of population covered by active quitline only</t>
  </si>
  <si>
    <t>Percent of population covered by active quitline with no-cost pharmacotherapy</t>
  </si>
  <si>
    <t>CESSATION TREATMENT POLICIES</t>
  </si>
  <si>
    <t>Note: no effect on initiation and quantity smoked</t>
  </si>
  <si>
    <t>Cessation Effect Sizes</t>
  </si>
  <si>
    <t>Effects by Age</t>
  </si>
  <si>
    <t xml:space="preserve">  10-17</t>
  </si>
  <si>
    <t xml:space="preserve">   18-24</t>
  </si>
  <si>
    <t xml:space="preserve">   25-44</t>
  </si>
  <si>
    <t xml:space="preserve">   45-64</t>
  </si>
  <si>
    <t xml:space="preserve">   65+</t>
  </si>
  <si>
    <t>Smoke-free air laws</t>
  </si>
  <si>
    <t>Health Warnings</t>
  </si>
  <si>
    <t>mult</t>
  </si>
  <si>
    <t>progress red (largest first)</t>
  </si>
  <si>
    <t>EXAMPLE</t>
  </si>
  <si>
    <t>DECAY RATE</t>
  </si>
  <si>
    <t>EFFECT SIZE</t>
  </si>
  <si>
    <t>INITIAL CESSATION RATE</t>
  </si>
  <si>
    <t>EFFECT SIZE PLUS POLICY</t>
  </si>
  <si>
    <t>MULTIPLIER NO POLICY</t>
  </si>
  <si>
    <t>MULTIPLIER W/ POLICY</t>
  </si>
  <si>
    <t>PREVALENCE NO POLICY</t>
  </si>
  <si>
    <t>PREVALENCE W/POLICY</t>
  </si>
  <si>
    <t>PERCENT REDUCTION</t>
  </si>
  <si>
    <t>?</t>
  </si>
  <si>
    <t>Text: A 10% increase in price leads to a 20% increase in cessation rates (10% through quit attempts and 10% from quit success)</t>
  </si>
  <si>
    <t>Age groups don't align here (25-34 vs. 24-44)</t>
  </si>
  <si>
    <t>50, 56</t>
  </si>
  <si>
    <t>Burns DM, Anderson C, Major J, Vaughn J, Shanks T. Cessation and cessation measures among daily adult smokers:  National- and State-specific data. In: Population Based Smoking Cessation Monograph No. 12. Washington, DC: National Institutes of Health.  National Cancer Institute.  NIH Publication No. 00-4804, 2000.39; 2000</t>
  </si>
  <si>
    <t>Levy DT, Friend K. Examining the effects of tobacco treatment policies on smoking rates and smoking related deaths using the SimSmoke computer simulation model. Tob Control 2002;11(1):47-54</t>
  </si>
  <si>
    <t>Levy DT, Friend K. A computer simulation model of mass media interventions directed at tobacco use. Prev.Med. 2001;32(3):284-294.</t>
  </si>
  <si>
    <t>Levy DT, Friend K, Polishchuk E. Effect of clean indoor air laws on smokers: the clean air module of the SimSmoke computer simulation model. Tob Control 2001;10(4):345-51</t>
  </si>
  <si>
    <t>Levy DT, Cummings KM, Hyland A. Increasing taxes as a strategy to reduce cigarette use and deaths: results of a simulation model. Prev Med 2000;31(3):279-86.</t>
  </si>
  <si>
    <t>Levy DT, Gitchell JG, Chaloupka F. The Effects of Tobacco Control Policies on Smoking Rates: A Tobacco Control Scorecard. J Public Health Manag Pract 2004;10:338-351.</t>
  </si>
  <si>
    <t>COMMENTS JT 2/22/14</t>
  </si>
  <si>
    <t>Reference</t>
  </si>
  <si>
    <t>Source/Notes</t>
  </si>
  <si>
    <t>(This should be negative for ages 25-34)</t>
  </si>
  <si>
    <t>(Assumes that medium and low level campaigns are half as effective?)</t>
  </si>
  <si>
    <t>Where do the status quo levels come from?</t>
  </si>
  <si>
    <t>(Where do 3%, 1.5%, and 1% come from? Assumptions based on Ref 48?)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</si>
</sst>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000"/>
    <numFmt numFmtId="165" formatCode="0.000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87">
    <xf numFmtId="0" fontId="0" fillId="0" borderId="0" xfId="0"/>
    <xf numFmtId="0" fontId="5" fillId="0" borderId="0" xfId="2" applyFont="1" applyFill="1" applyBorder="1"/>
    <xf numFmtId="0" fontId="6" fillId="0" borderId="0" xfId="2" applyFont="1" applyFill="1" applyAlignment="1">
      <alignment wrapText="1"/>
    </xf>
    <xf numFmtId="0" fontId="6" fillId="0" borderId="0" xfId="2" applyFont="1" applyFill="1" applyBorder="1"/>
    <xf numFmtId="0" fontId="4" fillId="0" borderId="0" xfId="2" applyFont="1" applyFill="1" applyBorder="1"/>
    <xf numFmtId="40" fontId="4" fillId="0" borderId="0" xfId="2" applyNumberFormat="1" applyFill="1"/>
    <xf numFmtId="0" fontId="4" fillId="0" borderId="0" xfId="2" applyFont="1" applyFill="1" applyBorder="1" applyAlignment="1">
      <alignment wrapText="1"/>
    </xf>
    <xf numFmtId="0" fontId="4" fillId="0" borderId="0" xfId="2" applyFont="1" applyFill="1"/>
    <xf numFmtId="0" fontId="4" fillId="2" borderId="0" xfId="2" applyFont="1" applyFill="1"/>
    <xf numFmtId="40" fontId="4" fillId="2" borderId="0" xfId="2" applyNumberFormat="1" applyFill="1"/>
    <xf numFmtId="164" fontId="4" fillId="0" borderId="0" xfId="2" applyNumberFormat="1" applyFont="1" applyFill="1" applyBorder="1"/>
    <xf numFmtId="165" fontId="4" fillId="0" borderId="0" xfId="2" applyNumberFormat="1" applyFill="1" applyBorder="1"/>
    <xf numFmtId="0" fontId="4" fillId="0" borderId="0" xfId="2" applyFill="1" applyBorder="1"/>
    <xf numFmtId="165" fontId="4" fillId="0" borderId="0" xfId="2" applyNumberFormat="1" applyFont="1" applyFill="1" applyBorder="1"/>
    <xf numFmtId="0" fontId="4" fillId="0" borderId="0" xfId="2" applyFont="1" applyFill="1" applyBorder="1" applyAlignment="1"/>
    <xf numFmtId="0" fontId="4" fillId="0" borderId="0" xfId="3"/>
    <xf numFmtId="0" fontId="5" fillId="0" borderId="0" xfId="3" applyFont="1"/>
    <xf numFmtId="0" fontId="4" fillId="2" borderId="0" xfId="3" applyFill="1"/>
    <xf numFmtId="9" fontId="4" fillId="0" borderId="0" xfId="3" applyNumberFormat="1"/>
    <xf numFmtId="10" fontId="1" fillId="0" borderId="0" xfId="4" applyNumberFormat="1" applyFont="1"/>
    <xf numFmtId="0" fontId="4" fillId="0" borderId="0" xfId="3" applyAlignment="1">
      <alignment wrapText="1"/>
    </xf>
    <xf numFmtId="0" fontId="6" fillId="0" borderId="0" xfId="3" applyFont="1" applyFill="1" applyAlignment="1">
      <alignment wrapText="1"/>
    </xf>
    <xf numFmtId="0" fontId="6" fillId="0" borderId="0" xfId="3" applyFont="1" applyFill="1" applyBorder="1" applyAlignment="1">
      <alignment wrapText="1"/>
    </xf>
    <xf numFmtId="0" fontId="6" fillId="0" borderId="0" xfId="2" applyFont="1" applyFill="1" applyBorder="1" applyAlignment="1">
      <alignment wrapText="1"/>
    </xf>
    <xf numFmtId="9" fontId="4" fillId="0" borderId="0" xfId="2" applyNumberFormat="1" applyFont="1" applyFill="1" applyBorder="1" applyAlignment="1">
      <alignment wrapText="1"/>
    </xf>
    <xf numFmtId="0" fontId="6" fillId="0" borderId="0" xfId="3" applyFont="1"/>
    <xf numFmtId="0" fontId="4" fillId="0" borderId="0" xfId="3" applyFont="1" applyFill="1" applyBorder="1"/>
    <xf numFmtId="9" fontId="4" fillId="0" borderId="0" xfId="4" applyFont="1" applyFill="1" applyBorder="1"/>
    <xf numFmtId="166" fontId="4" fillId="0" borderId="0" xfId="4" applyNumberFormat="1" applyFont="1" applyFill="1" applyBorder="1"/>
    <xf numFmtId="165" fontId="4" fillId="0" borderId="0" xfId="3" applyNumberFormat="1"/>
    <xf numFmtId="2" fontId="4" fillId="0" borderId="0" xfId="3" applyNumberFormat="1"/>
    <xf numFmtId="2" fontId="6" fillId="0" borderId="0" xfId="3" applyNumberFormat="1" applyFont="1"/>
    <xf numFmtId="165" fontId="6" fillId="0" borderId="0" xfId="3" applyNumberFormat="1" applyFont="1"/>
    <xf numFmtId="0" fontId="7" fillId="0" borderId="0" xfId="2" applyFont="1" applyFill="1" applyBorder="1"/>
    <xf numFmtId="0" fontId="5" fillId="0" borderId="0" xfId="2" applyFont="1"/>
    <xf numFmtId="0" fontId="4" fillId="0" borderId="0" xfId="2" applyFont="1"/>
    <xf numFmtId="166" fontId="4" fillId="0" borderId="0" xfId="2" applyNumberFormat="1" applyFont="1" applyFill="1" applyBorder="1"/>
    <xf numFmtId="165" fontId="8" fillId="0" borderId="0" xfId="0" applyNumberFormat="1" applyFont="1"/>
    <xf numFmtId="165" fontId="0" fillId="0" borderId="0" xfId="0" applyNumberFormat="1"/>
    <xf numFmtId="166" fontId="9" fillId="0" borderId="0" xfId="1" applyNumberFormat="1" applyFont="1"/>
    <xf numFmtId="0" fontId="4" fillId="3" borderId="0" xfId="2" applyFont="1" applyFill="1" applyBorder="1" applyAlignment="1">
      <alignment wrapText="1"/>
    </xf>
    <xf numFmtId="0" fontId="6" fillId="3" borderId="0" xfId="2" applyFont="1" applyFill="1" applyBorder="1" applyAlignment="1">
      <alignment wrapText="1"/>
    </xf>
    <xf numFmtId="9" fontId="4" fillId="3" borderId="0" xfId="4" applyFont="1" applyFill="1" applyBorder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8" fontId="0" fillId="0" borderId="0" xfId="0" applyNumberFormat="1" applyAlignment="1">
      <alignment horizontal="center"/>
    </xf>
    <xf numFmtId="166" fontId="1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4" fillId="0" borderId="0" xfId="2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165" fontId="10" fillId="0" borderId="0" xfId="1" applyNumberFormat="1" applyFont="1" applyAlignment="1">
      <alignment horizontal="center"/>
    </xf>
    <xf numFmtId="0" fontId="4" fillId="3" borderId="0" xfId="2" applyFont="1" applyFill="1" applyBorder="1" applyAlignment="1">
      <alignment vertical="top"/>
    </xf>
    <xf numFmtId="0" fontId="6" fillId="3" borderId="0" xfId="2" applyFont="1" applyFill="1" applyBorder="1" applyAlignment="1">
      <alignment horizontal="center" wrapText="1"/>
    </xf>
    <xf numFmtId="9" fontId="0" fillId="0" borderId="0" xfId="1" applyFont="1"/>
    <xf numFmtId="166" fontId="0" fillId="0" borderId="0" xfId="1" applyNumberFormat="1" applyFont="1"/>
    <xf numFmtId="9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4" fillId="3" borderId="0" xfId="4" applyNumberFormat="1" applyFont="1" applyFill="1" applyBorder="1"/>
    <xf numFmtId="166" fontId="0" fillId="0" borderId="0" xfId="0" applyNumberFormat="1"/>
    <xf numFmtId="9" fontId="4" fillId="0" borderId="0" xfId="1" applyFont="1"/>
    <xf numFmtId="166" fontId="4" fillId="0" borderId="0" xfId="1" applyNumberFormat="1" applyFont="1"/>
    <xf numFmtId="10" fontId="6" fillId="0" borderId="0" xfId="1" applyNumberFormat="1" applyFont="1"/>
    <xf numFmtId="166" fontId="10" fillId="0" borderId="0" xfId="1" applyNumberFormat="1" applyFont="1" applyAlignment="1">
      <alignment horizontal="center"/>
    </xf>
    <xf numFmtId="166" fontId="4" fillId="0" borderId="0" xfId="1" applyNumberFormat="1" applyFont="1" applyFill="1" applyBorder="1"/>
    <xf numFmtId="166" fontId="6" fillId="0" borderId="0" xfId="1" applyNumberFormat="1" applyFont="1" applyFill="1" applyAlignment="1">
      <alignment wrapText="1"/>
    </xf>
    <xf numFmtId="166" fontId="0" fillId="3" borderId="0" xfId="1" applyNumberFormat="1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" fontId="6" fillId="0" borderId="0" xfId="2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2" borderId="0" xfId="0" applyFill="1"/>
    <xf numFmtId="2" fontId="0" fillId="0" borderId="0" xfId="0" applyNumberForma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</cellXfs>
  <cellStyles count="5">
    <cellStyle name="Normal" xfId="0" builtinId="0"/>
    <cellStyle name="Normal 2" xfId="2"/>
    <cellStyle name="Normal 3" xfId="3"/>
    <cellStyle name="Percent" xfId="1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6"/>
  <sheetViews>
    <sheetView tabSelected="1" workbookViewId="0">
      <selection activeCell="G136" sqref="G136"/>
    </sheetView>
  </sheetViews>
  <sheetFormatPr defaultRowHeight="15" x14ac:dyDescent="0.25"/>
  <cols>
    <col min="1" max="1" width="38.140625" customWidth="1"/>
    <col min="2" max="2" width="20.7109375" customWidth="1"/>
    <col min="4" max="4" width="9.140625" style="43"/>
    <col min="6" max="6" width="18.28515625" style="84" customWidth="1"/>
    <col min="7" max="7" width="46" style="78" customWidth="1"/>
  </cols>
  <sheetData>
    <row r="1" spans="1:7" x14ac:dyDescent="0.25">
      <c r="A1" s="46" t="s">
        <v>103</v>
      </c>
      <c r="D1"/>
      <c r="F1" s="81" t="s">
        <v>127</v>
      </c>
      <c r="G1" s="81"/>
    </row>
    <row r="2" spans="1:7" ht="45" x14ac:dyDescent="0.25">
      <c r="A2" s="46" t="s">
        <v>77</v>
      </c>
      <c r="C2" s="74" t="s">
        <v>65</v>
      </c>
      <c r="D2" s="75" t="s">
        <v>66</v>
      </c>
      <c r="F2" s="84" t="s">
        <v>128</v>
      </c>
      <c r="G2" s="83" t="s">
        <v>129</v>
      </c>
    </row>
    <row r="3" spans="1:7" x14ac:dyDescent="0.25">
      <c r="A3" s="55" t="s">
        <v>74</v>
      </c>
      <c r="C3" s="5">
        <v>0</v>
      </c>
      <c r="D3" s="5">
        <v>1</v>
      </c>
    </row>
    <row r="4" spans="1:7" x14ac:dyDescent="0.25">
      <c r="A4" s="4" t="s">
        <v>75</v>
      </c>
      <c r="C4" s="5">
        <v>0</v>
      </c>
      <c r="D4" s="5">
        <v>0</v>
      </c>
    </row>
    <row r="5" spans="1:7" x14ac:dyDescent="0.25">
      <c r="A5" s="6" t="s">
        <v>76</v>
      </c>
      <c r="C5" s="5">
        <v>0</v>
      </c>
      <c r="D5" s="5">
        <v>0</v>
      </c>
    </row>
    <row r="6" spans="1:7" x14ac:dyDescent="0.25">
      <c r="A6" s="4" t="s">
        <v>0</v>
      </c>
      <c r="C6" s="5">
        <v>0</v>
      </c>
      <c r="D6" s="5">
        <v>1</v>
      </c>
    </row>
    <row r="7" spans="1:7" x14ac:dyDescent="0.25">
      <c r="A7" s="4" t="s">
        <v>36</v>
      </c>
      <c r="C7" s="5">
        <v>0</v>
      </c>
      <c r="D7" s="5">
        <v>0</v>
      </c>
    </row>
    <row r="8" spans="1:7" x14ac:dyDescent="0.25">
      <c r="A8" s="4" t="s">
        <v>1</v>
      </c>
      <c r="C8" s="5">
        <v>0</v>
      </c>
      <c r="D8" s="5">
        <v>1</v>
      </c>
    </row>
    <row r="9" spans="1:7" hidden="1" x14ac:dyDescent="0.25">
      <c r="A9" s="6" t="s">
        <v>35</v>
      </c>
      <c r="C9" s="5"/>
      <c r="D9" s="5"/>
    </row>
    <row r="10" spans="1:7" hidden="1" x14ac:dyDescent="0.25">
      <c r="D10"/>
    </row>
    <row r="11" spans="1:7" hidden="1" x14ac:dyDescent="0.25">
      <c r="A11" s="4" t="s">
        <v>3</v>
      </c>
      <c r="C11" s="5">
        <v>1</v>
      </c>
      <c r="D11" s="5">
        <v>1</v>
      </c>
    </row>
    <row r="12" spans="1:7" ht="18" hidden="1" customHeight="1" x14ac:dyDescent="0.25">
      <c r="A12" s="4" t="s">
        <v>78</v>
      </c>
      <c r="C12" s="5">
        <v>1</v>
      </c>
      <c r="D12" s="5">
        <v>1</v>
      </c>
    </row>
    <row r="13" spans="1:7" ht="18" hidden="1" customHeight="1" x14ac:dyDescent="0.25">
      <c r="D13"/>
    </row>
    <row r="14" spans="1:7" ht="18" hidden="1" customHeight="1" x14ac:dyDescent="0.25">
      <c r="D14"/>
    </row>
    <row r="15" spans="1:7" ht="18" hidden="1" customHeight="1" x14ac:dyDescent="0.25">
      <c r="D15"/>
    </row>
    <row r="16" spans="1:7" ht="29.25" customHeight="1" x14ac:dyDescent="0.25">
      <c r="A16" s="23" t="s">
        <v>96</v>
      </c>
      <c r="C16" s="41"/>
      <c r="D16" s="10"/>
    </row>
    <row r="17" spans="1:10" x14ac:dyDescent="0.25">
      <c r="A17" s="55" t="s">
        <v>30</v>
      </c>
      <c r="C17" s="42">
        <v>0.6</v>
      </c>
      <c r="D17" s="42">
        <v>0.4</v>
      </c>
      <c r="F17" s="84" t="s">
        <v>117</v>
      </c>
      <c r="G17" s="78" t="s">
        <v>132</v>
      </c>
    </row>
    <row r="18" spans="1:10" x14ac:dyDescent="0.25">
      <c r="A18" s="4" t="s">
        <v>33</v>
      </c>
      <c r="C18" s="42">
        <v>0.3</v>
      </c>
      <c r="D18" s="42">
        <v>0.2</v>
      </c>
      <c r="F18" s="84" t="s">
        <v>117</v>
      </c>
    </row>
    <row r="19" spans="1:10" x14ac:dyDescent="0.25">
      <c r="A19" s="6" t="s">
        <v>34</v>
      </c>
      <c r="C19" s="42">
        <v>0.15</v>
      </c>
      <c r="D19" s="42">
        <v>0.1</v>
      </c>
      <c r="F19" s="84" t="s">
        <v>117</v>
      </c>
    </row>
    <row r="20" spans="1:10" x14ac:dyDescent="0.25">
      <c r="A20" s="4" t="s">
        <v>0</v>
      </c>
      <c r="C20" s="42">
        <v>0.2</v>
      </c>
      <c r="D20" s="42">
        <v>0.15</v>
      </c>
      <c r="F20" s="84" t="s">
        <v>117</v>
      </c>
      <c r="I20" s="46"/>
      <c r="J20" s="49"/>
    </row>
    <row r="21" spans="1:10" x14ac:dyDescent="0.25">
      <c r="A21" s="4" t="s">
        <v>36</v>
      </c>
      <c r="C21" s="42">
        <v>0.1</v>
      </c>
      <c r="D21" s="42">
        <v>0.05</v>
      </c>
      <c r="F21" s="84" t="s">
        <v>117</v>
      </c>
      <c r="I21" s="46"/>
      <c r="J21" s="44"/>
    </row>
    <row r="22" spans="1:10" x14ac:dyDescent="0.25">
      <c r="A22" s="4" t="s">
        <v>1</v>
      </c>
      <c r="C22" s="42">
        <v>0.1</v>
      </c>
      <c r="D22" s="42">
        <v>0.05</v>
      </c>
      <c r="F22" s="84" t="s">
        <v>117</v>
      </c>
      <c r="J22" s="50"/>
    </row>
    <row r="23" spans="1:10" hidden="1" x14ac:dyDescent="0.25">
      <c r="A23" s="6" t="s">
        <v>35</v>
      </c>
      <c r="C23" s="42">
        <f>+C22</f>
        <v>0.1</v>
      </c>
      <c r="D23" s="42">
        <f>+D22</f>
        <v>0.05</v>
      </c>
      <c r="J23" s="50"/>
    </row>
    <row r="24" spans="1:10" hidden="1" x14ac:dyDescent="0.25">
      <c r="A24" s="1"/>
      <c r="C24" s="40"/>
      <c r="D24" s="6"/>
      <c r="J24" s="50"/>
    </row>
    <row r="25" spans="1:10" hidden="1" x14ac:dyDescent="0.25">
      <c r="A25" s="1"/>
      <c r="C25" s="40"/>
      <c r="D25" s="6"/>
      <c r="J25" s="50"/>
    </row>
    <row r="26" spans="1:10" ht="29.25" customHeight="1" x14ac:dyDescent="0.25">
      <c r="A26" s="23" t="s">
        <v>81</v>
      </c>
      <c r="C26" s="56"/>
      <c r="D26" s="56" t="s">
        <v>59</v>
      </c>
      <c r="I26" s="14"/>
      <c r="J26" s="50"/>
    </row>
    <row r="27" spans="1:10" x14ac:dyDescent="0.25">
      <c r="A27" s="55" t="s">
        <v>30</v>
      </c>
      <c r="C27" s="42">
        <v>0.06</v>
      </c>
      <c r="D27" s="42">
        <v>0.06</v>
      </c>
      <c r="F27" s="84">
        <v>48</v>
      </c>
      <c r="G27" s="78" t="s">
        <v>124</v>
      </c>
      <c r="I27" s="14"/>
      <c r="J27" s="50"/>
    </row>
    <row r="28" spans="1:10" x14ac:dyDescent="0.25">
      <c r="A28" s="4" t="s">
        <v>33</v>
      </c>
      <c r="C28" s="42">
        <v>0.03</v>
      </c>
      <c r="D28" s="42">
        <v>0.03</v>
      </c>
      <c r="F28" s="84" t="s">
        <v>117</v>
      </c>
      <c r="G28" s="78" t="s">
        <v>133</v>
      </c>
      <c r="I28" s="46"/>
      <c r="J28" s="44"/>
    </row>
    <row r="29" spans="1:10" x14ac:dyDescent="0.25">
      <c r="A29" s="6" t="s">
        <v>34</v>
      </c>
      <c r="C29" s="62">
        <v>1.4999999999999999E-2</v>
      </c>
      <c r="D29" s="62">
        <v>1.4999999999999999E-2</v>
      </c>
      <c r="E29" s="63"/>
      <c r="F29" s="84" t="s">
        <v>117</v>
      </c>
      <c r="J29" s="54"/>
    </row>
    <row r="30" spans="1:10" x14ac:dyDescent="0.25">
      <c r="A30" s="4" t="s">
        <v>0</v>
      </c>
      <c r="C30" s="42">
        <v>0.02</v>
      </c>
      <c r="D30" s="42">
        <v>0.02</v>
      </c>
      <c r="F30" s="84">
        <v>48</v>
      </c>
      <c r="G30" s="78" t="s">
        <v>124</v>
      </c>
      <c r="J30" s="54"/>
    </row>
    <row r="31" spans="1:10" x14ac:dyDescent="0.25">
      <c r="A31" s="4" t="s">
        <v>36</v>
      </c>
      <c r="C31" s="42">
        <v>0.01</v>
      </c>
      <c r="D31" s="42">
        <v>0.01</v>
      </c>
      <c r="F31" s="84" t="s">
        <v>117</v>
      </c>
      <c r="J31" s="54"/>
    </row>
    <row r="32" spans="1:10" x14ac:dyDescent="0.25">
      <c r="A32" s="4" t="s">
        <v>1</v>
      </c>
      <c r="C32" s="42">
        <v>0.01</v>
      </c>
      <c r="D32" s="42">
        <v>0.01</v>
      </c>
      <c r="F32" s="84">
        <v>48</v>
      </c>
      <c r="G32" s="78" t="s">
        <v>124</v>
      </c>
      <c r="J32" s="54"/>
    </row>
    <row r="33" spans="1:10" hidden="1" x14ac:dyDescent="0.25">
      <c r="A33" s="6" t="s">
        <v>35</v>
      </c>
      <c r="C33" s="42">
        <v>0.01</v>
      </c>
      <c r="D33" s="42">
        <v>0.01</v>
      </c>
      <c r="I33" s="14"/>
      <c r="J33" s="54"/>
    </row>
    <row r="34" spans="1:10" x14ac:dyDescent="0.25">
      <c r="A34" s="6"/>
      <c r="C34" s="6"/>
      <c r="D34" s="6"/>
    </row>
    <row r="35" spans="1:10" x14ac:dyDescent="0.25">
      <c r="A35" s="23" t="s">
        <v>87</v>
      </c>
      <c r="C35" s="6"/>
      <c r="D35" s="6"/>
    </row>
    <row r="36" spans="1:10" x14ac:dyDescent="0.25">
      <c r="A36" s="55" t="s">
        <v>30</v>
      </c>
      <c r="C36" s="42">
        <v>0.06</v>
      </c>
      <c r="D36" s="42">
        <v>0.06</v>
      </c>
      <c r="F36" s="84">
        <v>48</v>
      </c>
      <c r="G36" s="78" t="s">
        <v>124</v>
      </c>
    </row>
    <row r="37" spans="1:10" x14ac:dyDescent="0.25">
      <c r="A37" s="4" t="s">
        <v>33</v>
      </c>
      <c r="C37" s="42">
        <v>0.03</v>
      </c>
      <c r="D37" s="42">
        <v>0.03</v>
      </c>
      <c r="F37" s="84" t="s">
        <v>117</v>
      </c>
    </row>
    <row r="38" spans="1:10" x14ac:dyDescent="0.25">
      <c r="A38" s="6" t="s">
        <v>34</v>
      </c>
      <c r="C38" s="62">
        <v>1.4999999999999999E-2</v>
      </c>
      <c r="D38" s="62">
        <v>1.4999999999999999E-2</v>
      </c>
      <c r="F38" s="84" t="s">
        <v>117</v>
      </c>
    </row>
    <row r="39" spans="1:10" x14ac:dyDescent="0.25">
      <c r="A39" s="4" t="s">
        <v>0</v>
      </c>
      <c r="C39" s="42">
        <v>0.02</v>
      </c>
      <c r="D39" s="42">
        <v>0.02</v>
      </c>
      <c r="F39" s="84">
        <v>48</v>
      </c>
      <c r="G39" s="78" t="s">
        <v>124</v>
      </c>
    </row>
    <row r="40" spans="1:10" x14ac:dyDescent="0.25">
      <c r="A40" s="4" t="s">
        <v>36</v>
      </c>
      <c r="C40" s="42">
        <v>0.01</v>
      </c>
      <c r="D40" s="42">
        <v>0.01</v>
      </c>
      <c r="F40" s="84" t="s">
        <v>117</v>
      </c>
    </row>
    <row r="41" spans="1:10" x14ac:dyDescent="0.25">
      <c r="A41" s="4" t="s">
        <v>1</v>
      </c>
      <c r="C41" s="42">
        <v>0.01</v>
      </c>
      <c r="D41" s="42">
        <v>0.01</v>
      </c>
      <c r="F41" s="84">
        <v>48</v>
      </c>
      <c r="G41" s="78" t="s">
        <v>124</v>
      </c>
    </row>
    <row r="42" spans="1:10" x14ac:dyDescent="0.25">
      <c r="A42" s="6"/>
      <c r="C42" s="6"/>
      <c r="D42" s="6"/>
    </row>
    <row r="43" spans="1:10" x14ac:dyDescent="0.25">
      <c r="A43" s="46" t="s">
        <v>86</v>
      </c>
      <c r="C43" s="49"/>
      <c r="D43" s="6"/>
    </row>
    <row r="44" spans="1:10" x14ac:dyDescent="0.25">
      <c r="A44" s="46" t="s">
        <v>44</v>
      </c>
      <c r="C44" s="44"/>
      <c r="D44" s="6"/>
    </row>
    <row r="45" spans="1:10" x14ac:dyDescent="0.25">
      <c r="A45" t="s">
        <v>39</v>
      </c>
      <c r="C45" s="50">
        <v>1</v>
      </c>
      <c r="D45" s="50">
        <v>1</v>
      </c>
      <c r="F45" s="80" t="s">
        <v>117</v>
      </c>
    </row>
    <row r="46" spans="1:10" x14ac:dyDescent="0.25">
      <c r="A46" t="s">
        <v>40</v>
      </c>
      <c r="C46" s="50">
        <v>1</v>
      </c>
      <c r="D46" s="50">
        <v>1</v>
      </c>
      <c r="F46" s="80"/>
    </row>
    <row r="47" spans="1:10" x14ac:dyDescent="0.25">
      <c r="A47" t="s">
        <v>41</v>
      </c>
      <c r="C47" s="50">
        <v>1</v>
      </c>
      <c r="D47" s="50">
        <v>1</v>
      </c>
      <c r="F47" s="80"/>
    </row>
    <row r="48" spans="1:10" x14ac:dyDescent="0.25">
      <c r="A48" t="s">
        <v>42</v>
      </c>
      <c r="C48" s="50">
        <v>1</v>
      </c>
      <c r="D48" s="50">
        <v>1</v>
      </c>
      <c r="F48" s="80"/>
    </row>
    <row r="49" spans="1:6" x14ac:dyDescent="0.25">
      <c r="A49" s="14" t="s">
        <v>43</v>
      </c>
      <c r="C49" s="50">
        <v>0.5</v>
      </c>
      <c r="D49" s="50">
        <v>0.5</v>
      </c>
      <c r="F49" s="80"/>
    </row>
    <row r="50" spans="1:6" x14ac:dyDescent="0.25">
      <c r="A50" s="14"/>
      <c r="C50" s="50"/>
      <c r="D50" s="50"/>
    </row>
    <row r="51" spans="1:6" x14ac:dyDescent="0.25">
      <c r="A51" s="46" t="s">
        <v>85</v>
      </c>
      <c r="C51" s="44"/>
      <c r="D51" s="44"/>
    </row>
    <row r="52" spans="1:6" x14ac:dyDescent="0.25">
      <c r="A52" t="s">
        <v>39</v>
      </c>
      <c r="C52" s="54">
        <v>1</v>
      </c>
      <c r="D52" s="54">
        <v>1</v>
      </c>
      <c r="F52" s="80" t="s">
        <v>117</v>
      </c>
    </row>
    <row r="53" spans="1:6" x14ac:dyDescent="0.25">
      <c r="A53" t="s">
        <v>40</v>
      </c>
      <c r="C53" s="54">
        <v>1</v>
      </c>
      <c r="D53" s="54">
        <v>1</v>
      </c>
      <c r="F53" s="80"/>
    </row>
    <row r="54" spans="1:6" x14ac:dyDescent="0.25">
      <c r="A54" t="s">
        <v>41</v>
      </c>
      <c r="C54" s="54">
        <v>1</v>
      </c>
      <c r="D54" s="54">
        <v>1</v>
      </c>
      <c r="F54" s="80"/>
    </row>
    <row r="55" spans="1:6" x14ac:dyDescent="0.25">
      <c r="A55" t="s">
        <v>42</v>
      </c>
      <c r="C55" s="54">
        <v>1</v>
      </c>
      <c r="D55" s="54">
        <v>1</v>
      </c>
      <c r="F55" s="80"/>
    </row>
    <row r="56" spans="1:6" x14ac:dyDescent="0.25">
      <c r="A56" s="14" t="s">
        <v>43</v>
      </c>
      <c r="C56" s="54">
        <v>1</v>
      </c>
      <c r="D56" s="54">
        <v>1</v>
      </c>
      <c r="F56" s="80"/>
    </row>
    <row r="57" spans="1:6" x14ac:dyDescent="0.25">
      <c r="A57" s="6"/>
      <c r="C57" s="6"/>
      <c r="D57" s="6"/>
    </row>
    <row r="58" spans="1:6" hidden="1" x14ac:dyDescent="0.25">
      <c r="A58" s="23" t="s">
        <v>12</v>
      </c>
      <c r="C58" s="23"/>
      <c r="D58" s="23"/>
    </row>
    <row r="59" spans="1:6" hidden="1" x14ac:dyDescent="0.25">
      <c r="A59" s="6" t="s">
        <v>9</v>
      </c>
      <c r="C59" s="6">
        <v>3</v>
      </c>
      <c r="D59" s="6">
        <v>3</v>
      </c>
    </row>
    <row r="60" spans="1:6" hidden="1" x14ac:dyDescent="0.25">
      <c r="A60" s="6" t="s">
        <v>13</v>
      </c>
      <c r="C60" s="24">
        <v>0.06</v>
      </c>
      <c r="D60" s="24">
        <v>0.06</v>
      </c>
    </row>
    <row r="61" spans="1:6" hidden="1" x14ac:dyDescent="0.25">
      <c r="A61" s="6" t="s">
        <v>3</v>
      </c>
      <c r="C61" s="4">
        <v>0</v>
      </c>
      <c r="D61" s="4">
        <v>2</v>
      </c>
    </row>
    <row r="62" spans="1:6" hidden="1" x14ac:dyDescent="0.25">
      <c r="A62" s="4" t="s">
        <v>31</v>
      </c>
      <c r="C62" s="37">
        <v>1</v>
      </c>
      <c r="D62" s="38">
        <v>1</v>
      </c>
    </row>
    <row r="63" spans="1:6" hidden="1" x14ac:dyDescent="0.25">
      <c r="A63" s="3"/>
      <c r="C63" s="3"/>
      <c r="D63" s="3"/>
    </row>
    <row r="64" spans="1:6" hidden="1" x14ac:dyDescent="0.25">
      <c r="A64" s="3" t="s">
        <v>15</v>
      </c>
      <c r="C64" s="27">
        <f t="shared" ref="C64:D64" si="0">IF(C59=3,1,1.5)</f>
        <v>1</v>
      </c>
      <c r="D64" s="27">
        <f t="shared" si="0"/>
        <v>1</v>
      </c>
    </row>
    <row r="65" spans="1:4" hidden="1" x14ac:dyDescent="0.25">
      <c r="A65" s="3" t="s">
        <v>16</v>
      </c>
      <c r="C65" s="28">
        <v>1</v>
      </c>
      <c r="D65" s="28">
        <v>1</v>
      </c>
    </row>
    <row r="66" spans="1:4" hidden="1" x14ac:dyDescent="0.25">
      <c r="A66" s="23" t="s">
        <v>32</v>
      </c>
      <c r="C66" s="39">
        <f t="shared" ref="C66:D66" si="1">IF(C62 &lt; 1,1,C62)</f>
        <v>1</v>
      </c>
      <c r="D66" s="39">
        <f t="shared" si="1"/>
        <v>1</v>
      </c>
    </row>
    <row r="67" spans="1:4" hidden="1" x14ac:dyDescent="0.25">
      <c r="A67" s="23"/>
      <c r="C67" s="4"/>
      <c r="D67" s="4"/>
    </row>
    <row r="68" spans="1:4" hidden="1" x14ac:dyDescent="0.25">
      <c r="A68" s="1"/>
      <c r="C68" s="3"/>
      <c r="D68" s="3"/>
    </row>
    <row r="69" spans="1:4" hidden="1" x14ac:dyDescent="0.25">
      <c r="A69" s="4"/>
      <c r="C69" s="3"/>
      <c r="D69" s="3"/>
    </row>
    <row r="70" spans="1:4" hidden="1" x14ac:dyDescent="0.25">
      <c r="A70" s="7" t="s">
        <v>2</v>
      </c>
      <c r="C70" s="5">
        <v>0</v>
      </c>
      <c r="D70" s="5">
        <v>0.3</v>
      </c>
    </row>
    <row r="71" spans="1:4" hidden="1" x14ac:dyDescent="0.25">
      <c r="A71" s="7" t="s">
        <v>3</v>
      </c>
      <c r="C71" s="6">
        <f>IF(C61&lt;2,0.25,IF(C61=2,0.5,IF(C61=3,1)))</f>
        <v>0.25</v>
      </c>
      <c r="D71" s="6">
        <f>IF(D61&lt;2,0.25,IF(D61=2,0.5,IF(D61=3,1)))</f>
        <v>0.5</v>
      </c>
    </row>
    <row r="72" spans="1:4" hidden="1" x14ac:dyDescent="0.25">
      <c r="A72" s="8" t="s">
        <v>4</v>
      </c>
      <c r="C72" s="9">
        <v>0.8125</v>
      </c>
      <c r="D72" s="9">
        <v>0.8125</v>
      </c>
    </row>
    <row r="73" spans="1:4" x14ac:dyDescent="0.25">
      <c r="A73" s="3"/>
      <c r="C73" s="3"/>
      <c r="D73" s="3"/>
    </row>
    <row r="74" spans="1:4" x14ac:dyDescent="0.25">
      <c r="A74" s="1" t="s">
        <v>82</v>
      </c>
      <c r="C74" s="2" t="s">
        <v>59</v>
      </c>
      <c r="D74" s="2" t="s">
        <v>59</v>
      </c>
    </row>
    <row r="75" spans="1:4" hidden="1" x14ac:dyDescent="0.25">
      <c r="A75" s="4"/>
      <c r="C75" s="4"/>
      <c r="D75" s="4"/>
    </row>
    <row r="76" spans="1:4" x14ac:dyDescent="0.25">
      <c r="A76" s="55" t="s">
        <v>74</v>
      </c>
      <c r="C76" s="68">
        <f>C3*C17</f>
        <v>0</v>
      </c>
      <c r="D76" s="68">
        <f>D3*D17</f>
        <v>0.4</v>
      </c>
    </row>
    <row r="77" spans="1:4" x14ac:dyDescent="0.25">
      <c r="A77" s="4" t="s">
        <v>75</v>
      </c>
      <c r="C77" s="68">
        <f>C4*C18</f>
        <v>0</v>
      </c>
      <c r="D77" s="68">
        <f>D4*D18</f>
        <v>0</v>
      </c>
    </row>
    <row r="78" spans="1:4" x14ac:dyDescent="0.25">
      <c r="A78" s="6" t="s">
        <v>76</v>
      </c>
      <c r="C78" s="68">
        <f>C5*D19</f>
        <v>0</v>
      </c>
      <c r="D78" s="68">
        <f>D5*D19</f>
        <v>0</v>
      </c>
    </row>
    <row r="79" spans="1:4" x14ac:dyDescent="0.25">
      <c r="A79" s="4" t="s">
        <v>0</v>
      </c>
      <c r="C79" s="68">
        <f>C6*D20</f>
        <v>0</v>
      </c>
      <c r="D79" s="68">
        <f>D6*D20</f>
        <v>0.15</v>
      </c>
    </row>
    <row r="80" spans="1:4" x14ac:dyDescent="0.25">
      <c r="A80" s="4" t="s">
        <v>36</v>
      </c>
      <c r="C80" s="68">
        <f>C7*C21</f>
        <v>0</v>
      </c>
      <c r="D80" s="68">
        <f>D7*D21</f>
        <v>0</v>
      </c>
    </row>
    <row r="81" spans="1:8" x14ac:dyDescent="0.25">
      <c r="A81" s="4" t="s">
        <v>1</v>
      </c>
      <c r="C81" s="68">
        <f>C8*C22</f>
        <v>0</v>
      </c>
      <c r="D81" s="68">
        <f>D8*D22</f>
        <v>0.05</v>
      </c>
    </row>
    <row r="82" spans="1:8" hidden="1" x14ac:dyDescent="0.25">
      <c r="A82" s="6" t="s">
        <v>35</v>
      </c>
      <c r="C82" s="68">
        <f>C9*C23</f>
        <v>0</v>
      </c>
      <c r="D82" s="68">
        <f>D9*D23</f>
        <v>0</v>
      </c>
    </row>
    <row r="83" spans="1:8" x14ac:dyDescent="0.25">
      <c r="A83" s="3"/>
      <c r="C83" s="68" t="s">
        <v>59</v>
      </c>
      <c r="D83" s="68" t="s">
        <v>59</v>
      </c>
      <c r="H83">
        <f>0.4*1.3*0.15*1.25</f>
        <v>9.7500000000000003E-2</v>
      </c>
    </row>
    <row r="84" spans="1:8" x14ac:dyDescent="0.25">
      <c r="A84" s="4" t="s">
        <v>5</v>
      </c>
      <c r="C84" s="68">
        <f>SUM(C77:C82)</f>
        <v>0</v>
      </c>
      <c r="D84" s="68">
        <f>SUM(D76:D82)</f>
        <v>0.60000000000000009</v>
      </c>
    </row>
    <row r="85" spans="1:8" x14ac:dyDescent="0.25">
      <c r="C85" s="58"/>
      <c r="D85" s="58"/>
    </row>
    <row r="86" spans="1:8" hidden="1" x14ac:dyDescent="0.25">
      <c r="A86" t="s">
        <v>80</v>
      </c>
      <c r="C86" s="58"/>
      <c r="D86" s="58"/>
    </row>
    <row r="87" spans="1:8" hidden="1" x14ac:dyDescent="0.25">
      <c r="C87" s="58"/>
      <c r="D87" s="58"/>
    </row>
    <row r="88" spans="1:8" x14ac:dyDescent="0.25">
      <c r="A88" s="1" t="s">
        <v>83</v>
      </c>
      <c r="C88" s="69" t="s">
        <v>59</v>
      </c>
      <c r="D88" s="69" t="s">
        <v>59</v>
      </c>
    </row>
    <row r="89" spans="1:8" hidden="1" x14ac:dyDescent="0.25">
      <c r="A89" s="4"/>
      <c r="C89" s="68"/>
      <c r="D89" s="68"/>
    </row>
    <row r="90" spans="1:8" x14ac:dyDescent="0.25">
      <c r="A90" s="55" t="s">
        <v>74</v>
      </c>
      <c r="C90" s="68">
        <f>D27*$C3</f>
        <v>0</v>
      </c>
      <c r="D90" s="68">
        <f>D27*$D3</f>
        <v>0.06</v>
      </c>
    </row>
    <row r="91" spans="1:8" hidden="1" x14ac:dyDescent="0.25">
      <c r="A91" s="4" t="s">
        <v>75</v>
      </c>
      <c r="C91" s="68">
        <f t="shared" ref="C91:C96" si="2">D28*$C4</f>
        <v>0</v>
      </c>
      <c r="D91" s="68">
        <f t="shared" ref="D91:D96" si="3">D28*$D4</f>
        <v>0</v>
      </c>
    </row>
    <row r="92" spans="1:8" x14ac:dyDescent="0.25">
      <c r="A92" s="6" t="s">
        <v>76</v>
      </c>
      <c r="C92" s="68">
        <f t="shared" si="2"/>
        <v>0</v>
      </c>
      <c r="D92" s="68">
        <f t="shared" si="3"/>
        <v>0</v>
      </c>
    </row>
    <row r="93" spans="1:8" x14ac:dyDescent="0.25">
      <c r="A93" s="4" t="s">
        <v>0</v>
      </c>
      <c r="C93" s="68">
        <f t="shared" si="2"/>
        <v>0</v>
      </c>
      <c r="D93" s="68">
        <f t="shared" si="3"/>
        <v>0.02</v>
      </c>
    </row>
    <row r="94" spans="1:8" x14ac:dyDescent="0.25">
      <c r="A94" s="4" t="s">
        <v>36</v>
      </c>
      <c r="C94" s="68">
        <f t="shared" si="2"/>
        <v>0</v>
      </c>
      <c r="D94" s="68">
        <f t="shared" si="3"/>
        <v>0</v>
      </c>
    </row>
    <row r="95" spans="1:8" x14ac:dyDescent="0.25">
      <c r="A95" s="4" t="s">
        <v>1</v>
      </c>
      <c r="C95" s="68">
        <f t="shared" si="2"/>
        <v>0</v>
      </c>
      <c r="D95" s="68">
        <f t="shared" si="3"/>
        <v>0.01</v>
      </c>
    </row>
    <row r="96" spans="1:8" hidden="1" x14ac:dyDescent="0.25">
      <c r="A96" s="6" t="s">
        <v>35</v>
      </c>
      <c r="C96" s="68">
        <f t="shared" si="2"/>
        <v>0</v>
      </c>
      <c r="D96" s="68">
        <f t="shared" si="3"/>
        <v>0</v>
      </c>
    </row>
    <row r="97" spans="1:4" x14ac:dyDescent="0.25">
      <c r="A97" s="3"/>
      <c r="C97" s="68" t="s">
        <v>59</v>
      </c>
      <c r="D97" s="68" t="s">
        <v>59</v>
      </c>
    </row>
    <row r="98" spans="1:4" x14ac:dyDescent="0.25">
      <c r="A98" s="4" t="s">
        <v>5</v>
      </c>
      <c r="C98" s="68">
        <f>SUM(C91:C96)</f>
        <v>0</v>
      </c>
      <c r="D98" s="68">
        <f>SUM(D90:D96)</f>
        <v>0.09</v>
      </c>
    </row>
    <row r="99" spans="1:4" x14ac:dyDescent="0.25">
      <c r="C99" s="58"/>
      <c r="D99" s="70"/>
    </row>
    <row r="100" spans="1:4" x14ac:dyDescent="0.25">
      <c r="A100" s="46" t="s">
        <v>84</v>
      </c>
      <c r="C100" s="58"/>
      <c r="D100" s="70"/>
    </row>
    <row r="101" spans="1:4" x14ac:dyDescent="0.25">
      <c r="A101" s="55" t="s">
        <v>74</v>
      </c>
      <c r="C101" s="68">
        <f>C3*$D36</f>
        <v>0</v>
      </c>
      <c r="D101" s="68">
        <f>D3*$D36</f>
        <v>0.06</v>
      </c>
    </row>
    <row r="102" spans="1:4" x14ac:dyDescent="0.25">
      <c r="A102" s="4" t="s">
        <v>75</v>
      </c>
      <c r="C102" s="68">
        <f t="shared" ref="C102:D106" si="4">C4*$D37</f>
        <v>0</v>
      </c>
      <c r="D102" s="68">
        <f t="shared" si="4"/>
        <v>0</v>
      </c>
    </row>
    <row r="103" spans="1:4" x14ac:dyDescent="0.25">
      <c r="A103" s="6" t="s">
        <v>76</v>
      </c>
      <c r="C103" s="68">
        <f t="shared" si="4"/>
        <v>0</v>
      </c>
      <c r="D103" s="68">
        <f t="shared" si="4"/>
        <v>0</v>
      </c>
    </row>
    <row r="104" spans="1:4" x14ac:dyDescent="0.25">
      <c r="A104" s="4" t="s">
        <v>0</v>
      </c>
      <c r="C104" s="68">
        <f t="shared" si="4"/>
        <v>0</v>
      </c>
      <c r="D104" s="68">
        <f t="shared" si="4"/>
        <v>0.02</v>
      </c>
    </row>
    <row r="105" spans="1:4" x14ac:dyDescent="0.25">
      <c r="A105" s="4" t="s">
        <v>36</v>
      </c>
      <c r="C105" s="68">
        <f t="shared" si="4"/>
        <v>0</v>
      </c>
      <c r="D105" s="68">
        <f t="shared" si="4"/>
        <v>0</v>
      </c>
    </row>
    <row r="106" spans="1:4" x14ac:dyDescent="0.25">
      <c r="A106" s="4" t="s">
        <v>1</v>
      </c>
      <c r="C106" s="68">
        <f t="shared" si="4"/>
        <v>0</v>
      </c>
      <c r="D106" s="68">
        <f t="shared" si="4"/>
        <v>0.01</v>
      </c>
    </row>
    <row r="107" spans="1:4" hidden="1" x14ac:dyDescent="0.25">
      <c r="A107" s="6" t="s">
        <v>35</v>
      </c>
      <c r="C107" s="68">
        <f>D52*$C20</f>
        <v>0.2</v>
      </c>
      <c r="D107" s="68">
        <f>D52*$D20</f>
        <v>0.15</v>
      </c>
    </row>
    <row r="108" spans="1:4" x14ac:dyDescent="0.25">
      <c r="A108" s="3"/>
      <c r="C108" s="68" t="s">
        <v>59</v>
      </c>
      <c r="D108" s="68" t="s">
        <v>59</v>
      </c>
    </row>
    <row r="109" spans="1:4" x14ac:dyDescent="0.25">
      <c r="A109" s="4" t="s">
        <v>5</v>
      </c>
      <c r="C109" s="68">
        <f>SUM(C102:C107)</f>
        <v>0.2</v>
      </c>
      <c r="D109" s="68">
        <f>SUM(D101:D107)</f>
        <v>0.24</v>
      </c>
    </row>
    <row r="111" spans="1:4" x14ac:dyDescent="0.25">
      <c r="A111" t="s">
        <v>60</v>
      </c>
    </row>
    <row r="113" spans="1:4" x14ac:dyDescent="0.25">
      <c r="A113" s="46" t="s">
        <v>57</v>
      </c>
      <c r="B113" s="49"/>
    </row>
    <row r="114" spans="1:4" x14ac:dyDescent="0.25">
      <c r="A114" s="46" t="s">
        <v>44</v>
      </c>
      <c r="B114" s="44"/>
    </row>
    <row r="115" spans="1:4" x14ac:dyDescent="0.25">
      <c r="A115" t="s">
        <v>39</v>
      </c>
      <c r="B115" s="50">
        <v>0.5</v>
      </c>
      <c r="C115" s="57">
        <f>+C$84*$B115</f>
        <v>0</v>
      </c>
      <c r="D115" s="57">
        <f>+D$84*$B115</f>
        <v>0.30000000000000004</v>
      </c>
    </row>
    <row r="116" spans="1:4" x14ac:dyDescent="0.25">
      <c r="A116" t="s">
        <v>40</v>
      </c>
      <c r="B116" s="50">
        <v>0.5</v>
      </c>
      <c r="C116" s="57">
        <f t="shared" ref="C116:D119" si="5">+C$84*$B116</f>
        <v>0</v>
      </c>
      <c r="D116" s="57">
        <f t="shared" si="5"/>
        <v>0.30000000000000004</v>
      </c>
    </row>
    <row r="117" spans="1:4" x14ac:dyDescent="0.25">
      <c r="A117" t="s">
        <v>41</v>
      </c>
      <c r="B117" s="50">
        <v>1</v>
      </c>
      <c r="C117" s="57">
        <f t="shared" si="5"/>
        <v>0</v>
      </c>
      <c r="D117" s="57">
        <f t="shared" si="5"/>
        <v>0.60000000000000009</v>
      </c>
    </row>
    <row r="118" spans="1:4" x14ac:dyDescent="0.25">
      <c r="A118" t="s">
        <v>42</v>
      </c>
      <c r="B118" s="50">
        <v>1</v>
      </c>
      <c r="C118" s="57">
        <f t="shared" si="5"/>
        <v>0</v>
      </c>
      <c r="D118" s="57">
        <f t="shared" si="5"/>
        <v>0.60000000000000009</v>
      </c>
    </row>
    <row r="119" spans="1:4" x14ac:dyDescent="0.25">
      <c r="A119" s="14" t="s">
        <v>43</v>
      </c>
      <c r="B119" s="50">
        <v>0.5</v>
      </c>
      <c r="C119" s="57">
        <f t="shared" si="5"/>
        <v>0</v>
      </c>
      <c r="D119" s="57">
        <f t="shared" si="5"/>
        <v>0.30000000000000004</v>
      </c>
    </row>
    <row r="120" spans="1:4" x14ac:dyDescent="0.25">
      <c r="A120" s="14"/>
      <c r="B120" s="50"/>
    </row>
    <row r="121" spans="1:4" x14ac:dyDescent="0.25">
      <c r="A121" s="46" t="s">
        <v>45</v>
      </c>
      <c r="B121" s="44"/>
    </row>
    <row r="122" spans="1:4" x14ac:dyDescent="0.25">
      <c r="A122" t="s">
        <v>39</v>
      </c>
      <c r="B122" s="54">
        <v>1</v>
      </c>
      <c r="C122" s="58">
        <f>+C$98*$B122</f>
        <v>0</v>
      </c>
      <c r="D122" s="58">
        <f>+D$98*$B122</f>
        <v>0.09</v>
      </c>
    </row>
    <row r="123" spans="1:4" x14ac:dyDescent="0.25">
      <c r="A123" t="s">
        <v>40</v>
      </c>
      <c r="B123" s="54">
        <v>1</v>
      </c>
      <c r="C123" s="58">
        <f t="shared" ref="C123:D126" si="6">+C$98*$B123</f>
        <v>0</v>
      </c>
      <c r="D123" s="58">
        <f t="shared" si="6"/>
        <v>0.09</v>
      </c>
    </row>
    <row r="124" spans="1:4" x14ac:dyDescent="0.25">
      <c r="A124" t="s">
        <v>41</v>
      </c>
      <c r="B124" s="54">
        <v>1</v>
      </c>
      <c r="C124" s="58">
        <f t="shared" si="6"/>
        <v>0</v>
      </c>
      <c r="D124" s="58">
        <f t="shared" si="6"/>
        <v>0.09</v>
      </c>
    </row>
    <row r="125" spans="1:4" x14ac:dyDescent="0.25">
      <c r="A125" t="s">
        <v>42</v>
      </c>
      <c r="B125" s="54">
        <v>1</v>
      </c>
      <c r="C125" s="58">
        <f t="shared" si="6"/>
        <v>0</v>
      </c>
      <c r="D125" s="58">
        <f t="shared" si="6"/>
        <v>0.09</v>
      </c>
    </row>
    <row r="126" spans="1:4" x14ac:dyDescent="0.25">
      <c r="A126" s="14" t="s">
        <v>43</v>
      </c>
      <c r="B126" s="54">
        <v>1</v>
      </c>
      <c r="C126" s="58">
        <f t="shared" si="6"/>
        <v>0</v>
      </c>
      <c r="D126" s="58">
        <f t="shared" si="6"/>
        <v>0.09</v>
      </c>
    </row>
    <row r="128" spans="1:4" x14ac:dyDescent="0.25">
      <c r="A128" s="46" t="s">
        <v>84</v>
      </c>
    </row>
    <row r="129" spans="1:21" x14ac:dyDescent="0.25">
      <c r="A129" t="s">
        <v>39</v>
      </c>
      <c r="B129" s="50">
        <v>1</v>
      </c>
      <c r="C129" s="57">
        <f>+C$109*$B129</f>
        <v>0.2</v>
      </c>
      <c r="D129" s="57">
        <f>+D$109*$B129</f>
        <v>0.24</v>
      </c>
    </row>
    <row r="130" spans="1:21" x14ac:dyDescent="0.25">
      <c r="A130" t="s">
        <v>40</v>
      </c>
      <c r="B130" s="50">
        <v>1</v>
      </c>
      <c r="C130" s="57">
        <f t="shared" ref="C130:D133" si="7">+C$109*$B130</f>
        <v>0.2</v>
      </c>
      <c r="D130" s="57">
        <f t="shared" si="7"/>
        <v>0.24</v>
      </c>
    </row>
    <row r="131" spans="1:21" x14ac:dyDescent="0.25">
      <c r="A131" t="s">
        <v>41</v>
      </c>
      <c r="B131" s="50">
        <v>1</v>
      </c>
      <c r="C131" s="57">
        <f t="shared" si="7"/>
        <v>0.2</v>
      </c>
      <c r="D131" s="57">
        <f t="shared" si="7"/>
        <v>0.24</v>
      </c>
    </row>
    <row r="132" spans="1:21" x14ac:dyDescent="0.25">
      <c r="A132" t="s">
        <v>42</v>
      </c>
      <c r="B132" s="50">
        <v>1</v>
      </c>
      <c r="C132" s="57">
        <f t="shared" si="7"/>
        <v>0.2</v>
      </c>
      <c r="D132" s="57">
        <f t="shared" si="7"/>
        <v>0.24</v>
      </c>
    </row>
    <row r="133" spans="1:21" x14ac:dyDescent="0.25">
      <c r="A133" s="14" t="s">
        <v>43</v>
      </c>
      <c r="B133" s="50">
        <v>1</v>
      </c>
      <c r="C133" s="57">
        <f t="shared" si="7"/>
        <v>0.2</v>
      </c>
      <c r="D133" s="57">
        <f t="shared" si="7"/>
        <v>0.24</v>
      </c>
    </row>
    <row r="135" spans="1:21" x14ac:dyDescent="0.25">
      <c r="A135" t="s">
        <v>107</v>
      </c>
      <c r="C135">
        <v>0.8</v>
      </c>
      <c r="D135" s="77">
        <f>+C135*1-D136</f>
        <v>0.5</v>
      </c>
    </row>
    <row r="136" spans="1:21" x14ac:dyDescent="0.25">
      <c r="A136" t="s">
        <v>108</v>
      </c>
      <c r="C136">
        <v>0.3</v>
      </c>
      <c r="D136">
        <v>0.3</v>
      </c>
      <c r="E136">
        <v>0.3</v>
      </c>
      <c r="F136" s="85">
        <v>0.3</v>
      </c>
      <c r="G136" s="86">
        <v>0.3</v>
      </c>
      <c r="H136">
        <v>0.3</v>
      </c>
      <c r="I136">
        <v>0.3</v>
      </c>
      <c r="J136">
        <v>0.3</v>
      </c>
      <c r="K136">
        <v>0.3</v>
      </c>
      <c r="L136">
        <v>0.3</v>
      </c>
      <c r="M136">
        <v>0.3</v>
      </c>
      <c r="N136">
        <v>0.3</v>
      </c>
      <c r="O136">
        <v>0.3</v>
      </c>
      <c r="P136">
        <v>0.3</v>
      </c>
      <c r="Q136">
        <v>0.3</v>
      </c>
      <c r="R136">
        <v>0.3</v>
      </c>
      <c r="S136">
        <v>0.3</v>
      </c>
      <c r="T136">
        <v>0.3</v>
      </c>
      <c r="U136">
        <v>0.3</v>
      </c>
    </row>
    <row r="137" spans="1:21" x14ac:dyDescent="0.25">
      <c r="A137" t="s">
        <v>109</v>
      </c>
      <c r="B137">
        <v>0.6</v>
      </c>
      <c r="C137">
        <f t="shared" ref="C137:U137" si="8">+B137*(1-C136)</f>
        <v>0.42</v>
      </c>
      <c r="D137">
        <f t="shared" si="8"/>
        <v>0.29399999999999998</v>
      </c>
      <c r="E137">
        <f t="shared" si="8"/>
        <v>0.20579999999999998</v>
      </c>
      <c r="F137" s="85">
        <f t="shared" si="8"/>
        <v>0.14405999999999997</v>
      </c>
      <c r="G137" s="86">
        <f t="shared" si="8"/>
        <v>0.10084199999999997</v>
      </c>
      <c r="H137">
        <f t="shared" si="8"/>
        <v>7.0589399999999983E-2</v>
      </c>
      <c r="I137">
        <f t="shared" si="8"/>
        <v>4.9412579999999984E-2</v>
      </c>
      <c r="J137">
        <f t="shared" si="8"/>
        <v>3.4588805999999986E-2</v>
      </c>
      <c r="K137">
        <f t="shared" si="8"/>
        <v>2.421216419999999E-2</v>
      </c>
      <c r="L137">
        <f t="shared" si="8"/>
        <v>1.6948514939999992E-2</v>
      </c>
      <c r="M137">
        <f t="shared" si="8"/>
        <v>1.1863960457999994E-2</v>
      </c>
      <c r="N137">
        <f t="shared" si="8"/>
        <v>8.3047723205999947E-3</v>
      </c>
      <c r="O137">
        <f t="shared" si="8"/>
        <v>5.8133406244199959E-3</v>
      </c>
      <c r="P137">
        <f t="shared" si="8"/>
        <v>4.0693384370939969E-3</v>
      </c>
      <c r="Q137">
        <f t="shared" si="8"/>
        <v>2.8485369059657976E-3</v>
      </c>
      <c r="R137">
        <f t="shared" si="8"/>
        <v>1.9939758341760584E-3</v>
      </c>
      <c r="S137">
        <f t="shared" si="8"/>
        <v>1.3957830839232408E-3</v>
      </c>
      <c r="T137">
        <f t="shared" si="8"/>
        <v>9.7704815874626841E-4</v>
      </c>
      <c r="U137">
        <f t="shared" si="8"/>
        <v>6.8393371112238782E-4</v>
      </c>
    </row>
    <row r="138" spans="1:21" x14ac:dyDescent="0.25">
      <c r="A138" t="s">
        <v>110</v>
      </c>
      <c r="B138">
        <v>3.5000000000000003E-2</v>
      </c>
      <c r="C138">
        <v>3.5000000000000003E-2</v>
      </c>
      <c r="D138">
        <v>3.5000000000000003E-2</v>
      </c>
      <c r="E138">
        <v>3.5000000000000003E-2</v>
      </c>
      <c r="F138" s="85">
        <v>3.5000000000000003E-2</v>
      </c>
      <c r="G138" s="86">
        <v>3.5000000000000003E-2</v>
      </c>
      <c r="H138">
        <v>3.5000000000000003E-2</v>
      </c>
      <c r="I138">
        <v>3.5000000000000003E-2</v>
      </c>
      <c r="J138">
        <v>3.5000000000000003E-2</v>
      </c>
      <c r="K138">
        <v>3.5000000000000003E-2</v>
      </c>
      <c r="L138">
        <v>3.5000000000000003E-2</v>
      </c>
      <c r="M138">
        <v>3.5000000000000003E-2</v>
      </c>
      <c r="N138">
        <v>3.5000000000000003E-2</v>
      </c>
      <c r="O138">
        <v>3.5000000000000003E-2</v>
      </c>
      <c r="P138">
        <v>3.5000000000000003E-2</v>
      </c>
      <c r="Q138">
        <v>3.5000000000000003E-2</v>
      </c>
      <c r="R138">
        <v>3.5000000000000003E-2</v>
      </c>
      <c r="S138">
        <v>3.5000000000000003E-2</v>
      </c>
      <c r="T138">
        <v>3.5000000000000003E-2</v>
      </c>
      <c r="U138">
        <v>3.5000000000000003E-2</v>
      </c>
    </row>
    <row r="139" spans="1:21" x14ac:dyDescent="0.25">
      <c r="A139" t="s">
        <v>111</v>
      </c>
      <c r="B139">
        <f t="shared" ref="B139:U139" si="9">+B138*(1+B137)</f>
        <v>5.6000000000000008E-2</v>
      </c>
      <c r="C139">
        <f t="shared" si="9"/>
        <v>4.9700000000000001E-2</v>
      </c>
      <c r="D139">
        <f t="shared" si="9"/>
        <v>4.5290000000000004E-2</v>
      </c>
      <c r="E139">
        <f t="shared" si="9"/>
        <v>4.2203000000000004E-2</v>
      </c>
      <c r="F139" s="85">
        <f t="shared" si="9"/>
        <v>4.0042100000000004E-2</v>
      </c>
      <c r="G139" s="86">
        <f t="shared" si="9"/>
        <v>3.8529469999999996E-2</v>
      </c>
      <c r="H139">
        <f t="shared" si="9"/>
        <v>3.7470629000000005E-2</v>
      </c>
      <c r="I139">
        <f t="shared" si="9"/>
        <v>3.6729440300000006E-2</v>
      </c>
      <c r="J139">
        <f t="shared" si="9"/>
        <v>3.6210608210000002E-2</v>
      </c>
      <c r="K139">
        <f t="shared" si="9"/>
        <v>3.5847425746999999E-2</v>
      </c>
      <c r="L139">
        <f t="shared" si="9"/>
        <v>3.5593198022900001E-2</v>
      </c>
      <c r="M139">
        <f t="shared" si="9"/>
        <v>3.541523861603E-2</v>
      </c>
      <c r="N139">
        <f t="shared" si="9"/>
        <v>3.5290667031221003E-2</v>
      </c>
      <c r="O139">
        <f t="shared" si="9"/>
        <v>3.5203466921854706E-2</v>
      </c>
      <c r="P139">
        <f t="shared" si="9"/>
        <v>3.5142426845298294E-2</v>
      </c>
      <c r="Q139">
        <f t="shared" si="9"/>
        <v>3.5099698791708808E-2</v>
      </c>
      <c r="R139">
        <f t="shared" si="9"/>
        <v>3.5069789154196167E-2</v>
      </c>
      <c r="S139">
        <f t="shared" si="9"/>
        <v>3.5048852407937321E-2</v>
      </c>
      <c r="T139">
        <f t="shared" si="9"/>
        <v>3.5034196685556122E-2</v>
      </c>
      <c r="U139">
        <f t="shared" si="9"/>
        <v>3.5023937679889289E-2</v>
      </c>
    </row>
    <row r="140" spans="1:21" x14ac:dyDescent="0.25">
      <c r="A140" t="s">
        <v>112</v>
      </c>
      <c r="B140">
        <f t="shared" ref="B140:U140" si="10">1-B138</f>
        <v>0.96499999999999997</v>
      </c>
      <c r="C140">
        <f t="shared" si="10"/>
        <v>0.96499999999999997</v>
      </c>
      <c r="D140">
        <f t="shared" si="10"/>
        <v>0.96499999999999997</v>
      </c>
      <c r="E140">
        <f t="shared" si="10"/>
        <v>0.96499999999999997</v>
      </c>
      <c r="F140" s="85">
        <f t="shared" si="10"/>
        <v>0.96499999999999997</v>
      </c>
      <c r="G140" s="86">
        <f t="shared" si="10"/>
        <v>0.96499999999999997</v>
      </c>
      <c r="H140">
        <f t="shared" si="10"/>
        <v>0.96499999999999997</v>
      </c>
      <c r="I140">
        <f t="shared" si="10"/>
        <v>0.96499999999999997</v>
      </c>
      <c r="J140">
        <f t="shared" si="10"/>
        <v>0.96499999999999997</v>
      </c>
      <c r="K140">
        <f t="shared" si="10"/>
        <v>0.96499999999999997</v>
      </c>
      <c r="L140">
        <f t="shared" si="10"/>
        <v>0.96499999999999997</v>
      </c>
      <c r="M140">
        <f t="shared" si="10"/>
        <v>0.96499999999999997</v>
      </c>
      <c r="N140">
        <f t="shared" si="10"/>
        <v>0.96499999999999997</v>
      </c>
      <c r="O140">
        <f t="shared" si="10"/>
        <v>0.96499999999999997</v>
      </c>
      <c r="P140">
        <f t="shared" si="10"/>
        <v>0.96499999999999997</v>
      </c>
      <c r="Q140">
        <f t="shared" si="10"/>
        <v>0.96499999999999997</v>
      </c>
      <c r="R140">
        <f t="shared" si="10"/>
        <v>0.96499999999999997</v>
      </c>
      <c r="S140">
        <f t="shared" si="10"/>
        <v>0.96499999999999997</v>
      </c>
      <c r="T140">
        <f t="shared" si="10"/>
        <v>0.96499999999999997</v>
      </c>
      <c r="U140">
        <f t="shared" si="10"/>
        <v>0.96499999999999997</v>
      </c>
    </row>
    <row r="141" spans="1:21" x14ac:dyDescent="0.25">
      <c r="A141" t="s">
        <v>113</v>
      </c>
      <c r="B141">
        <f t="shared" ref="B141:U141" si="11">1-B139</f>
        <v>0.94399999999999995</v>
      </c>
      <c r="C141">
        <f t="shared" si="11"/>
        <v>0.95030000000000003</v>
      </c>
      <c r="D141">
        <f t="shared" si="11"/>
        <v>0.95470999999999995</v>
      </c>
      <c r="E141">
        <f t="shared" si="11"/>
        <v>0.95779700000000001</v>
      </c>
      <c r="F141" s="85">
        <f t="shared" si="11"/>
        <v>0.95995790000000003</v>
      </c>
      <c r="G141" s="86">
        <f t="shared" si="11"/>
        <v>0.96147053000000005</v>
      </c>
      <c r="H141">
        <f t="shared" si="11"/>
        <v>0.96252937100000002</v>
      </c>
      <c r="I141">
        <f t="shared" si="11"/>
        <v>0.96327055969999997</v>
      </c>
      <c r="J141">
        <f t="shared" si="11"/>
        <v>0.96378939179000001</v>
      </c>
      <c r="K141">
        <f t="shared" si="11"/>
        <v>0.96415257425300005</v>
      </c>
      <c r="L141">
        <f t="shared" si="11"/>
        <v>0.96440680197710005</v>
      </c>
      <c r="M141">
        <f t="shared" si="11"/>
        <v>0.96458476138396998</v>
      </c>
      <c r="N141">
        <f t="shared" si="11"/>
        <v>0.96470933296877903</v>
      </c>
      <c r="O141">
        <f t="shared" si="11"/>
        <v>0.96479653307814528</v>
      </c>
      <c r="P141">
        <f t="shared" si="11"/>
        <v>0.96485757315470166</v>
      </c>
      <c r="Q141">
        <f t="shared" si="11"/>
        <v>0.96490030120829118</v>
      </c>
      <c r="R141">
        <f t="shared" si="11"/>
        <v>0.96493021084580388</v>
      </c>
      <c r="S141">
        <f t="shared" si="11"/>
        <v>0.96495114759206269</v>
      </c>
      <c r="T141">
        <f t="shared" si="11"/>
        <v>0.96496580331444393</v>
      </c>
      <c r="U141">
        <f t="shared" si="11"/>
        <v>0.96497606232011068</v>
      </c>
    </row>
    <row r="142" spans="1:21" x14ac:dyDescent="0.25">
      <c r="A142" t="s">
        <v>114</v>
      </c>
      <c r="B142">
        <v>20</v>
      </c>
      <c r="C142">
        <f t="shared" ref="C142:U142" si="12">+B142*C140</f>
        <v>19.3</v>
      </c>
      <c r="D142">
        <f t="shared" si="12"/>
        <v>18.624500000000001</v>
      </c>
      <c r="E142">
        <f t="shared" si="12"/>
        <v>17.972642499999999</v>
      </c>
      <c r="F142" s="85">
        <f t="shared" si="12"/>
        <v>17.343600012499998</v>
      </c>
      <c r="G142" s="86">
        <f t="shared" si="12"/>
        <v>16.736574012062498</v>
      </c>
      <c r="H142">
        <f t="shared" si="12"/>
        <v>16.150793921640311</v>
      </c>
      <c r="I142">
        <f t="shared" si="12"/>
        <v>15.5855161343829</v>
      </c>
      <c r="J142">
        <f t="shared" si="12"/>
        <v>15.040023069679497</v>
      </c>
      <c r="K142">
        <f t="shared" si="12"/>
        <v>14.513622262240714</v>
      </c>
      <c r="L142">
        <f t="shared" si="12"/>
        <v>14.005645483062288</v>
      </c>
      <c r="M142">
        <f t="shared" si="12"/>
        <v>13.515447891155107</v>
      </c>
      <c r="N142">
        <f t="shared" si="12"/>
        <v>13.042407214964678</v>
      </c>
      <c r="O142">
        <f t="shared" si="12"/>
        <v>12.585922962440915</v>
      </c>
      <c r="P142">
        <f t="shared" si="12"/>
        <v>12.145415658755482</v>
      </c>
      <c r="Q142">
        <f t="shared" si="12"/>
        <v>11.720326110699039</v>
      </c>
      <c r="R142">
        <f t="shared" si="12"/>
        <v>11.310114696824572</v>
      </c>
      <c r="S142">
        <f t="shared" si="12"/>
        <v>10.914260682435712</v>
      </c>
      <c r="T142">
        <f t="shared" si="12"/>
        <v>10.532261558550461</v>
      </c>
      <c r="U142">
        <f t="shared" si="12"/>
        <v>10.163632404001195</v>
      </c>
    </row>
    <row r="143" spans="1:21" x14ac:dyDescent="0.25">
      <c r="A143" t="s">
        <v>115</v>
      </c>
      <c r="B143">
        <f>+B142*B141</f>
        <v>18.88</v>
      </c>
      <c r="C143">
        <f t="shared" ref="C143:U143" si="13">+B143*C141</f>
        <v>17.941663999999999</v>
      </c>
      <c r="D143">
        <f t="shared" si="13"/>
        <v>17.129086037439997</v>
      </c>
      <c r="E143">
        <f t="shared" si="13"/>
        <v>16.406187219401918</v>
      </c>
      <c r="F143" s="85">
        <f t="shared" si="13"/>
        <v>15.749249030143906</v>
      </c>
      <c r="G143" s="86">
        <f t="shared" si="13"/>
        <v>15.142438812114447</v>
      </c>
      <c r="H143">
        <f t="shared" si="13"/>
        <v>14.575042105230507</v>
      </c>
      <c r="I143">
        <f t="shared" si="13"/>
        <v>14.039708966356455</v>
      </c>
      <c r="J143">
        <f t="shared" si="13"/>
        <v>13.531322565593298</v>
      </c>
      <c r="K143">
        <f t="shared" si="13"/>
        <v>13.046259484664487</v>
      </c>
      <c r="L143">
        <f t="shared" si="13"/>
        <v>12.581901387368687</v>
      </c>
      <c r="M143">
        <f t="shared" si="13"/>
        <v>12.136310347491666</v>
      </c>
      <c r="N143">
        <f t="shared" si="13"/>
        <v>11.708011860030776</v>
      </c>
      <c r="O143">
        <f t="shared" si="13"/>
        <v>11.2958492517955</v>
      </c>
      <c r="P143">
        <f t="shared" si="13"/>
        <v>10.89888569580876</v>
      </c>
      <c r="Q143">
        <f t="shared" si="13"/>
        <v>10.516338090720609</v>
      </c>
      <c r="R143">
        <f t="shared" si="13"/>
        <v>10.147532331204795</v>
      </c>
      <c r="S143">
        <f t="shared" si="13"/>
        <v>9.7918729682236254</v>
      </c>
      <c r="T143">
        <f t="shared" si="13"/>
        <v>9.4488225647348987</v>
      </c>
      <c r="U143">
        <f t="shared" si="13"/>
        <v>9.1178875920792919</v>
      </c>
    </row>
    <row r="144" spans="1:21" x14ac:dyDescent="0.25">
      <c r="B144">
        <f t="shared" ref="B144:U144" si="14">+B143/B142</f>
        <v>0.94399999999999995</v>
      </c>
      <c r="C144">
        <f t="shared" si="14"/>
        <v>0.92961989637305698</v>
      </c>
      <c r="D144">
        <f t="shared" si="14"/>
        <v>0.91970716193401147</v>
      </c>
      <c r="E144">
        <f t="shared" si="14"/>
        <v>0.91284223894187622</v>
      </c>
      <c r="F144" s="85">
        <f t="shared" si="14"/>
        <v>0.90807266189216773</v>
      </c>
      <c r="G144" s="86">
        <f t="shared" si="14"/>
        <v>0.90475140259893605</v>
      </c>
      <c r="H144">
        <f t="shared" si="14"/>
        <v>0.90243502430561828</v>
      </c>
      <c r="I144">
        <f t="shared" si="14"/>
        <v>0.9008177108349803</v>
      </c>
      <c r="J144">
        <f t="shared" si="14"/>
        <v>0.89968762035161232</v>
      </c>
      <c r="K144">
        <f t="shared" si="14"/>
        <v>0.89889754941509104</v>
      </c>
      <c r="L144">
        <f t="shared" si="14"/>
        <v>0.89834498542638364</v>
      </c>
      <c r="M144">
        <f t="shared" si="14"/>
        <v>0.89795842840206663</v>
      </c>
      <c r="N144">
        <f t="shared" si="14"/>
        <v>0.89768795491963826</v>
      </c>
      <c r="O144">
        <f t="shared" si="14"/>
        <v>0.89749868051033921</v>
      </c>
      <c r="P144">
        <f t="shared" si="14"/>
        <v>0.89736621635932945</v>
      </c>
      <c r="Q144">
        <f t="shared" si="14"/>
        <v>0.89727350513913129</v>
      </c>
      <c r="R144">
        <f t="shared" si="14"/>
        <v>0.89720861398990204</v>
      </c>
      <c r="S144">
        <f t="shared" si="14"/>
        <v>0.89716319347050766</v>
      </c>
      <c r="T144">
        <f t="shared" si="14"/>
        <v>0.89713140071649777</v>
      </c>
      <c r="U144">
        <f t="shared" si="14"/>
        <v>0.8971091465773382</v>
      </c>
    </row>
    <row r="145" spans="1:21" x14ac:dyDescent="0.25">
      <c r="A145" t="s">
        <v>116</v>
      </c>
      <c r="B145">
        <f t="shared" ref="B145:U145" si="15">1-B144</f>
        <v>5.600000000000005E-2</v>
      </c>
      <c r="C145">
        <f t="shared" si="15"/>
        <v>7.0380103626943025E-2</v>
      </c>
      <c r="D145">
        <f t="shared" si="15"/>
        <v>8.0292838065988525E-2</v>
      </c>
      <c r="E145">
        <f t="shared" si="15"/>
        <v>8.7157761058123784E-2</v>
      </c>
      <c r="F145" s="85">
        <f t="shared" si="15"/>
        <v>9.1927338107832268E-2</v>
      </c>
      <c r="G145" s="86">
        <f t="shared" si="15"/>
        <v>9.524859740106395E-2</v>
      </c>
      <c r="H145">
        <f t="shared" si="15"/>
        <v>9.7564975694381717E-2</v>
      </c>
      <c r="I145">
        <f t="shared" si="15"/>
        <v>9.9182289165019699E-2</v>
      </c>
      <c r="J145">
        <f t="shared" si="15"/>
        <v>0.10031237964838768</v>
      </c>
      <c r="K145">
        <f t="shared" si="15"/>
        <v>0.10110245058490896</v>
      </c>
      <c r="L145">
        <f t="shared" si="15"/>
        <v>0.10165501457361636</v>
      </c>
      <c r="M145">
        <f t="shared" si="15"/>
        <v>0.10204157159793337</v>
      </c>
      <c r="N145">
        <f t="shared" si="15"/>
        <v>0.10231204508036174</v>
      </c>
      <c r="O145">
        <f t="shared" si="15"/>
        <v>0.10250131948966079</v>
      </c>
      <c r="P145">
        <f t="shared" si="15"/>
        <v>0.10263378364067055</v>
      </c>
      <c r="Q145">
        <f t="shared" si="15"/>
        <v>0.10272649486086871</v>
      </c>
      <c r="R145">
        <f t="shared" si="15"/>
        <v>0.10279138601009796</v>
      </c>
      <c r="S145">
        <f t="shared" si="15"/>
        <v>0.10283680652949234</v>
      </c>
      <c r="T145">
        <f t="shared" si="15"/>
        <v>0.10286859928350223</v>
      </c>
      <c r="U145">
        <f t="shared" si="15"/>
        <v>0.1028908534226618</v>
      </c>
    </row>
    <row r="146" spans="1:21" x14ac:dyDescent="0.25">
      <c r="D146"/>
    </row>
  </sheetData>
  <mergeCells count="3">
    <mergeCell ref="F1:G1"/>
    <mergeCell ref="F52:F56"/>
    <mergeCell ref="F45:F49"/>
  </mergeCells>
  <pageMargins left="0.7" right="0.7" top="0.75" bottom="0.75" header="0.3" footer="0.3"/>
  <pageSetup scale="3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F50"/>
  <sheetViews>
    <sheetView workbookViewId="0">
      <selection activeCell="E2" sqref="E2"/>
    </sheetView>
  </sheetViews>
  <sheetFormatPr defaultRowHeight="15" x14ac:dyDescent="0.25"/>
  <cols>
    <col min="1" max="1" width="27.140625" customWidth="1"/>
    <col min="2" max="2" width="18.140625" customWidth="1"/>
    <col min="5" max="5" width="15.5703125" style="79" customWidth="1"/>
    <col min="6" max="6" width="39.5703125" style="78" customWidth="1"/>
  </cols>
  <sheetData>
    <row r="1" spans="1:6" x14ac:dyDescent="0.25">
      <c r="A1" s="46" t="s">
        <v>61</v>
      </c>
      <c r="B1" s="44"/>
      <c r="E1" s="81" t="s">
        <v>127</v>
      </c>
      <c r="F1" s="81"/>
    </row>
    <row r="2" spans="1:6" x14ac:dyDescent="0.25">
      <c r="B2" s="44" t="s">
        <v>65</v>
      </c>
      <c r="C2" t="s">
        <v>66</v>
      </c>
      <c r="E2" s="84" t="s">
        <v>128</v>
      </c>
      <c r="F2" s="83" t="s">
        <v>129</v>
      </c>
    </row>
    <row r="3" spans="1:6" x14ac:dyDescent="0.25">
      <c r="A3" s="46" t="s">
        <v>29</v>
      </c>
      <c r="B3" s="44"/>
    </row>
    <row r="4" spans="1:6" x14ac:dyDescent="0.25">
      <c r="A4" t="s">
        <v>62</v>
      </c>
      <c r="B4" s="60">
        <v>0.1</v>
      </c>
      <c r="C4" s="57">
        <v>1</v>
      </c>
    </row>
    <row r="5" spans="1:6" x14ac:dyDescent="0.25">
      <c r="A5" t="s">
        <v>63</v>
      </c>
      <c r="B5" s="61">
        <v>0.2</v>
      </c>
      <c r="C5">
        <v>0</v>
      </c>
    </row>
    <row r="6" spans="1:6" x14ac:dyDescent="0.25">
      <c r="A6" t="s">
        <v>64</v>
      </c>
      <c r="B6" s="48">
        <v>0.3</v>
      </c>
      <c r="C6">
        <v>0</v>
      </c>
    </row>
    <row r="7" spans="1:6" x14ac:dyDescent="0.25">
      <c r="B7" s="44"/>
    </row>
    <row r="8" spans="1:6" x14ac:dyDescent="0.25">
      <c r="A8" s="46" t="s">
        <v>69</v>
      </c>
      <c r="B8" s="44"/>
    </row>
    <row r="9" spans="1:6" x14ac:dyDescent="0.25">
      <c r="A9" t="s">
        <v>71</v>
      </c>
      <c r="B9" s="59">
        <v>0.56000000000000005</v>
      </c>
      <c r="C9" s="59">
        <v>0.56000000000000005</v>
      </c>
      <c r="E9" s="79" t="s">
        <v>120</v>
      </c>
      <c r="F9" s="78" t="s">
        <v>121</v>
      </c>
    </row>
    <row r="10" spans="1:6" x14ac:dyDescent="0.25">
      <c r="A10" t="s">
        <v>72</v>
      </c>
      <c r="B10" s="59">
        <v>0.28000000000000003</v>
      </c>
      <c r="C10" s="59">
        <v>0.28000000000000003</v>
      </c>
      <c r="E10" s="79" t="s">
        <v>117</v>
      </c>
      <c r="F10" s="78" t="s">
        <v>122</v>
      </c>
    </row>
    <row r="11" spans="1:6" x14ac:dyDescent="0.25">
      <c r="A11" t="s">
        <v>73</v>
      </c>
      <c r="B11" s="59">
        <v>0.14000000000000001</v>
      </c>
      <c r="C11" s="59">
        <v>0.14000000000000001</v>
      </c>
      <c r="E11" s="79" t="s">
        <v>117</v>
      </c>
      <c r="F11" s="78" t="s">
        <v>131</v>
      </c>
    </row>
    <row r="12" spans="1:6" x14ac:dyDescent="0.25">
      <c r="B12" s="44"/>
      <c r="C12" s="44"/>
    </row>
    <row r="13" spans="1:6" x14ac:dyDescent="0.25">
      <c r="A13" s="46" t="s">
        <v>70</v>
      </c>
      <c r="B13" s="44"/>
      <c r="C13" s="44"/>
    </row>
    <row r="14" spans="1:6" x14ac:dyDescent="0.25">
      <c r="A14" t="s">
        <v>71</v>
      </c>
      <c r="B14" s="59">
        <v>0.06</v>
      </c>
      <c r="C14" s="59">
        <v>0.06</v>
      </c>
      <c r="E14" s="79">
        <v>57</v>
      </c>
      <c r="F14" s="78" t="s">
        <v>123</v>
      </c>
    </row>
    <row r="15" spans="1:6" x14ac:dyDescent="0.25">
      <c r="A15" t="s">
        <v>72</v>
      </c>
      <c r="B15" s="59">
        <v>0.03</v>
      </c>
      <c r="C15" s="59">
        <v>0.03</v>
      </c>
      <c r="E15" s="79" t="s">
        <v>117</v>
      </c>
    </row>
    <row r="16" spans="1:6" x14ac:dyDescent="0.25">
      <c r="A16" t="s">
        <v>73</v>
      </c>
      <c r="B16" s="59">
        <v>0.01</v>
      </c>
      <c r="C16" s="59">
        <v>0.01</v>
      </c>
      <c r="E16" s="79" t="s">
        <v>117</v>
      </c>
    </row>
    <row r="17" spans="1:3" x14ac:dyDescent="0.25">
      <c r="B17" s="44"/>
      <c r="C17" s="44"/>
    </row>
    <row r="18" spans="1:3" x14ac:dyDescent="0.25">
      <c r="A18" s="46" t="s">
        <v>67</v>
      </c>
      <c r="B18" s="49"/>
      <c r="C18" s="49"/>
    </row>
    <row r="19" spans="1:3" x14ac:dyDescent="0.25">
      <c r="A19" t="s">
        <v>39</v>
      </c>
      <c r="B19" s="50">
        <v>1</v>
      </c>
      <c r="C19" s="50">
        <v>1</v>
      </c>
    </row>
    <row r="20" spans="1:3" x14ac:dyDescent="0.25">
      <c r="A20" t="s">
        <v>40</v>
      </c>
      <c r="B20" s="50">
        <v>1</v>
      </c>
      <c r="C20" s="50">
        <v>1</v>
      </c>
    </row>
    <row r="21" spans="1:3" x14ac:dyDescent="0.25">
      <c r="A21" t="s">
        <v>41</v>
      </c>
      <c r="B21" s="50">
        <v>1</v>
      </c>
      <c r="C21" s="50">
        <v>1</v>
      </c>
    </row>
    <row r="22" spans="1:3" x14ac:dyDescent="0.25">
      <c r="A22" t="s">
        <v>42</v>
      </c>
      <c r="B22" s="50">
        <v>1</v>
      </c>
      <c r="C22" s="50">
        <v>1</v>
      </c>
    </row>
    <row r="23" spans="1:3" x14ac:dyDescent="0.25">
      <c r="A23" s="14" t="s">
        <v>43</v>
      </c>
      <c r="B23" s="50">
        <v>1</v>
      </c>
      <c r="C23" s="50">
        <v>1</v>
      </c>
    </row>
    <row r="24" spans="1:3" x14ac:dyDescent="0.25">
      <c r="B24" s="44"/>
      <c r="C24" s="44"/>
    </row>
    <row r="25" spans="1:3" x14ac:dyDescent="0.25">
      <c r="A25" s="46" t="s">
        <v>68</v>
      </c>
      <c r="B25" s="44"/>
      <c r="C25" s="44"/>
    </row>
    <row r="26" spans="1:3" x14ac:dyDescent="0.25">
      <c r="A26" t="s">
        <v>39</v>
      </c>
      <c r="B26" s="44">
        <v>1</v>
      </c>
      <c r="C26" s="44">
        <v>1</v>
      </c>
    </row>
    <row r="27" spans="1:3" x14ac:dyDescent="0.25">
      <c r="A27" t="s">
        <v>40</v>
      </c>
      <c r="B27" s="44">
        <v>1</v>
      </c>
      <c r="C27" s="44">
        <v>1</v>
      </c>
    </row>
    <row r="28" spans="1:3" x14ac:dyDescent="0.25">
      <c r="A28" t="s">
        <v>41</v>
      </c>
      <c r="B28" s="44">
        <v>0</v>
      </c>
      <c r="C28" s="44">
        <v>0</v>
      </c>
    </row>
    <row r="29" spans="1:3" x14ac:dyDescent="0.25">
      <c r="A29" t="s">
        <v>42</v>
      </c>
      <c r="B29" s="44">
        <v>0</v>
      </c>
      <c r="C29" s="44">
        <v>0</v>
      </c>
    </row>
    <row r="30" spans="1:3" x14ac:dyDescent="0.25">
      <c r="A30" s="14" t="s">
        <v>43</v>
      </c>
      <c r="B30" s="44">
        <v>0</v>
      </c>
      <c r="C30" s="44">
        <v>0</v>
      </c>
    </row>
    <row r="31" spans="1:3" x14ac:dyDescent="0.25">
      <c r="B31" s="49"/>
      <c r="C31" s="49"/>
    </row>
    <row r="32" spans="1:3" x14ac:dyDescent="0.25">
      <c r="A32" s="46" t="s">
        <v>57</v>
      </c>
      <c r="B32" s="49"/>
      <c r="C32" s="49"/>
    </row>
    <row r="33" spans="1:3" x14ac:dyDescent="0.25">
      <c r="A33" s="46" t="s">
        <v>44</v>
      </c>
      <c r="B33" s="44"/>
      <c r="C33" s="44"/>
    </row>
    <row r="34" spans="1:3" x14ac:dyDescent="0.25">
      <c r="A34" t="s">
        <v>39</v>
      </c>
      <c r="B34" s="50">
        <f>+B19*(B$4*B$9+B$5*B$10+B$6*B$11)</f>
        <v>0.15400000000000003</v>
      </c>
      <c r="C34" s="50">
        <f>+C19*(C$4*C$9+C$5*C$10+C$6*C$11)</f>
        <v>0.56000000000000005</v>
      </c>
    </row>
    <row r="35" spans="1:3" x14ac:dyDescent="0.25">
      <c r="A35" t="s">
        <v>40</v>
      </c>
      <c r="B35" s="50">
        <f t="shared" ref="B35:C38" si="0">+B20*(B$4*B$9+B$5*B$10+B$6*B$11)</f>
        <v>0.15400000000000003</v>
      </c>
      <c r="C35" s="50">
        <f t="shared" si="0"/>
        <v>0.56000000000000005</v>
      </c>
    </row>
    <row r="36" spans="1:3" x14ac:dyDescent="0.25">
      <c r="A36" t="s">
        <v>41</v>
      </c>
      <c r="B36" s="50">
        <f t="shared" si="0"/>
        <v>0.15400000000000003</v>
      </c>
      <c r="C36" s="50">
        <f t="shared" si="0"/>
        <v>0.56000000000000005</v>
      </c>
    </row>
    <row r="37" spans="1:3" x14ac:dyDescent="0.25">
      <c r="A37" t="s">
        <v>42</v>
      </c>
      <c r="B37" s="50">
        <f t="shared" si="0"/>
        <v>0.15400000000000003</v>
      </c>
      <c r="C37" s="50">
        <f t="shared" si="0"/>
        <v>0.56000000000000005</v>
      </c>
    </row>
    <row r="38" spans="1:3" x14ac:dyDescent="0.25">
      <c r="A38" s="14" t="s">
        <v>43</v>
      </c>
      <c r="B38" s="50">
        <f t="shared" si="0"/>
        <v>0.15400000000000003</v>
      </c>
      <c r="C38" s="50">
        <f t="shared" si="0"/>
        <v>0.56000000000000005</v>
      </c>
    </row>
    <row r="39" spans="1:3" x14ac:dyDescent="0.25">
      <c r="A39" s="14"/>
      <c r="B39" s="50"/>
      <c r="C39" s="50"/>
    </row>
    <row r="40" spans="1:3" x14ac:dyDescent="0.25">
      <c r="A40" s="46" t="s">
        <v>45</v>
      </c>
      <c r="B40" s="44"/>
      <c r="C40" s="44"/>
    </row>
    <row r="41" spans="1:3" x14ac:dyDescent="0.25">
      <c r="A41" t="s">
        <v>39</v>
      </c>
      <c r="B41" s="50">
        <f>+B26*(B$4*B$14+B$5*B$15+B$6*B$16)</f>
        <v>1.4999999999999999E-2</v>
      </c>
      <c r="C41" s="50">
        <f>+C26*(C$4*C$14+C$5*C$15+C$6*C$16)</f>
        <v>0.06</v>
      </c>
    </row>
    <row r="42" spans="1:3" x14ac:dyDescent="0.25">
      <c r="A42" t="s">
        <v>40</v>
      </c>
      <c r="B42" s="50">
        <f t="shared" ref="B42:C45" si="1">+B27*(B$4*B$14+B$5*B$15+B$6*B$16)</f>
        <v>1.4999999999999999E-2</v>
      </c>
      <c r="C42" s="50">
        <f t="shared" si="1"/>
        <v>0.06</v>
      </c>
    </row>
    <row r="43" spans="1:3" x14ac:dyDescent="0.25">
      <c r="A43" t="s">
        <v>41</v>
      </c>
      <c r="B43" s="50">
        <f t="shared" si="1"/>
        <v>0</v>
      </c>
      <c r="C43" s="50">
        <f t="shared" si="1"/>
        <v>0</v>
      </c>
    </row>
    <row r="44" spans="1:3" x14ac:dyDescent="0.25">
      <c r="A44" t="s">
        <v>42</v>
      </c>
      <c r="B44" s="50">
        <f t="shared" si="1"/>
        <v>0</v>
      </c>
      <c r="C44" s="50">
        <f t="shared" si="1"/>
        <v>0</v>
      </c>
    </row>
    <row r="45" spans="1:3" x14ac:dyDescent="0.25">
      <c r="A45" s="14" t="s">
        <v>43</v>
      </c>
      <c r="B45" s="50">
        <f t="shared" si="1"/>
        <v>0</v>
      </c>
      <c r="C45" s="50">
        <f t="shared" si="1"/>
        <v>0</v>
      </c>
    </row>
    <row r="46" spans="1:3" x14ac:dyDescent="0.25">
      <c r="A46" s="14"/>
      <c r="B46" s="50"/>
    </row>
    <row r="47" spans="1:3" x14ac:dyDescent="0.25">
      <c r="A47" s="46"/>
      <c r="B47" s="52"/>
    </row>
    <row r="48" spans="1:3" x14ac:dyDescent="0.25">
      <c r="B48" s="53"/>
    </row>
    <row r="49" spans="2:2" x14ac:dyDescent="0.25">
      <c r="B49" s="44"/>
    </row>
    <row r="50" spans="2:2" x14ac:dyDescent="0.25">
      <c r="B50" s="44"/>
    </row>
  </sheetData>
  <mergeCells count="1">
    <mergeCell ref="E1:F1"/>
  </mergeCells>
  <pageMargins left="0.7" right="0.7" top="0.75" bottom="0.75" header="0.3" footer="0.3"/>
  <pageSetup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64"/>
  <sheetViews>
    <sheetView topLeftCell="A16" workbookViewId="0">
      <selection activeCell="F23" sqref="F23:F26"/>
    </sheetView>
  </sheetViews>
  <sheetFormatPr defaultRowHeight="15" x14ac:dyDescent="0.25"/>
  <cols>
    <col min="1" max="1" width="30.42578125" customWidth="1"/>
    <col min="2" max="2" width="13.7109375" style="44" customWidth="1"/>
    <col min="3" max="3" width="12.7109375" style="44" customWidth="1"/>
    <col min="5" max="5" width="14.28515625" style="84" customWidth="1"/>
    <col min="6" max="6" width="63.42578125" style="83" customWidth="1"/>
  </cols>
  <sheetData>
    <row r="1" spans="1:6" x14ac:dyDescent="0.25">
      <c r="A1" s="46" t="s">
        <v>58</v>
      </c>
      <c r="E1" s="81" t="s">
        <v>127</v>
      </c>
      <c r="F1" s="81"/>
    </row>
    <row r="3" spans="1:6" ht="30" x14ac:dyDescent="0.25">
      <c r="A3" s="46" t="s">
        <v>29</v>
      </c>
      <c r="B3" s="74" t="s">
        <v>65</v>
      </c>
      <c r="C3" s="75" t="s">
        <v>66</v>
      </c>
      <c r="E3" s="84" t="s">
        <v>128</v>
      </c>
      <c r="F3" s="83" t="s">
        <v>129</v>
      </c>
    </row>
    <row r="4" spans="1:6" x14ac:dyDescent="0.25">
      <c r="A4" t="s">
        <v>37</v>
      </c>
      <c r="B4" s="47">
        <v>5.5</v>
      </c>
      <c r="C4" s="47">
        <v>5.5</v>
      </c>
    </row>
    <row r="5" spans="1:6" x14ac:dyDescent="0.25">
      <c r="A5" t="s">
        <v>38</v>
      </c>
      <c r="B5" s="47">
        <v>0</v>
      </c>
      <c r="C5" s="47">
        <v>1</v>
      </c>
    </row>
    <row r="6" spans="1:6" x14ac:dyDescent="0.25">
      <c r="A6" t="s">
        <v>6</v>
      </c>
      <c r="B6" s="48">
        <v>0</v>
      </c>
      <c r="C6" s="48">
        <v>0</v>
      </c>
    </row>
    <row r="8" spans="1:6" x14ac:dyDescent="0.25">
      <c r="A8" s="46" t="s">
        <v>46</v>
      </c>
      <c r="B8" s="49"/>
      <c r="C8" s="49"/>
    </row>
    <row r="9" spans="1:6" x14ac:dyDescent="0.25">
      <c r="A9" t="s">
        <v>39</v>
      </c>
      <c r="B9" s="50">
        <v>-2</v>
      </c>
      <c r="C9" s="50">
        <v>-2</v>
      </c>
      <c r="E9" s="80" t="s">
        <v>117</v>
      </c>
      <c r="F9" s="82" t="s">
        <v>118</v>
      </c>
    </row>
    <row r="10" spans="1:6" x14ac:dyDescent="0.25">
      <c r="A10" t="s">
        <v>40</v>
      </c>
      <c r="B10" s="50">
        <v>-2</v>
      </c>
      <c r="C10" s="50">
        <v>-2</v>
      </c>
      <c r="E10" s="80"/>
      <c r="F10" s="82"/>
    </row>
    <row r="11" spans="1:6" x14ac:dyDescent="0.25">
      <c r="A11" t="s">
        <v>89</v>
      </c>
      <c r="B11" s="50">
        <v>-2</v>
      </c>
      <c r="C11" s="50">
        <v>-2</v>
      </c>
      <c r="E11" s="80"/>
      <c r="F11" s="82"/>
    </row>
    <row r="12" spans="1:6" x14ac:dyDescent="0.25">
      <c r="A12" t="s">
        <v>90</v>
      </c>
      <c r="B12" s="50">
        <v>-2</v>
      </c>
      <c r="C12" s="50">
        <v>-2</v>
      </c>
      <c r="E12" s="80"/>
      <c r="F12" s="82"/>
    </row>
    <row r="13" spans="1:6" x14ac:dyDescent="0.25">
      <c r="A13" s="14" t="s">
        <v>43</v>
      </c>
      <c r="B13" s="50">
        <v>-2</v>
      </c>
      <c r="C13" s="50">
        <v>-2</v>
      </c>
      <c r="E13" s="80"/>
      <c r="F13" s="82"/>
    </row>
    <row r="15" spans="1:6" x14ac:dyDescent="0.25">
      <c r="A15" s="46" t="s">
        <v>49</v>
      </c>
    </row>
    <row r="16" spans="1:6" x14ac:dyDescent="0.25">
      <c r="A16" t="s">
        <v>39</v>
      </c>
      <c r="B16" s="44">
        <v>-0.4</v>
      </c>
      <c r="C16" s="44">
        <v>-0.4</v>
      </c>
      <c r="E16" s="80">
        <v>43</v>
      </c>
      <c r="F16" s="82" t="s">
        <v>125</v>
      </c>
    </row>
    <row r="17" spans="1:6" x14ac:dyDescent="0.25">
      <c r="A17" t="s">
        <v>40</v>
      </c>
      <c r="B17" s="44">
        <v>-0.3</v>
      </c>
      <c r="C17" s="44">
        <v>-0.3</v>
      </c>
      <c r="E17" s="80"/>
      <c r="F17" s="82"/>
    </row>
    <row r="18" spans="1:6" x14ac:dyDescent="0.25">
      <c r="A18" t="s">
        <v>89</v>
      </c>
      <c r="B18" s="45">
        <v>-0.2</v>
      </c>
      <c r="C18" s="45">
        <v>-0.2</v>
      </c>
      <c r="E18" s="80"/>
      <c r="F18" s="82"/>
    </row>
    <row r="19" spans="1:6" x14ac:dyDescent="0.25">
      <c r="A19" t="s">
        <v>90</v>
      </c>
      <c r="B19" s="45">
        <v>0</v>
      </c>
      <c r="C19" s="45">
        <v>0</v>
      </c>
    </row>
    <row r="20" spans="1:6" x14ac:dyDescent="0.25">
      <c r="A20" s="14" t="s">
        <v>43</v>
      </c>
      <c r="B20" s="45">
        <v>0</v>
      </c>
      <c r="C20" s="45">
        <v>0</v>
      </c>
    </row>
    <row r="22" spans="1:6" x14ac:dyDescent="0.25">
      <c r="A22" s="46" t="s">
        <v>88</v>
      </c>
    </row>
    <row r="23" spans="1:6" x14ac:dyDescent="0.25">
      <c r="A23" t="s">
        <v>39</v>
      </c>
      <c r="B23" s="44">
        <v>-0.4</v>
      </c>
      <c r="C23" s="44">
        <v>-0.4</v>
      </c>
      <c r="E23" s="80">
        <v>40</v>
      </c>
      <c r="F23" s="82" t="s">
        <v>126</v>
      </c>
    </row>
    <row r="24" spans="1:6" x14ac:dyDescent="0.25">
      <c r="A24" t="s">
        <v>40</v>
      </c>
      <c r="B24" s="44">
        <v>-0.3</v>
      </c>
      <c r="C24" s="44">
        <v>-0.3</v>
      </c>
      <c r="E24" s="80"/>
      <c r="F24" s="82"/>
    </row>
    <row r="25" spans="1:6" x14ac:dyDescent="0.25">
      <c r="A25" t="s">
        <v>89</v>
      </c>
      <c r="B25" s="45">
        <v>0.2</v>
      </c>
      <c r="C25" s="45">
        <v>0.2</v>
      </c>
      <c r="D25" t="s">
        <v>47</v>
      </c>
      <c r="E25" s="80"/>
      <c r="F25" s="82"/>
    </row>
    <row r="26" spans="1:6" x14ac:dyDescent="0.25">
      <c r="A26" t="s">
        <v>90</v>
      </c>
      <c r="B26" s="45">
        <v>-0.1</v>
      </c>
      <c r="C26" s="45">
        <v>-0.1</v>
      </c>
      <c r="E26" s="80"/>
      <c r="F26" s="82"/>
    </row>
    <row r="27" spans="1:6" x14ac:dyDescent="0.25">
      <c r="A27" s="14" t="s">
        <v>43</v>
      </c>
      <c r="B27" s="45">
        <v>-0.2</v>
      </c>
      <c r="C27" s="45">
        <v>-0.2</v>
      </c>
      <c r="E27" s="80"/>
      <c r="F27" s="83" t="s">
        <v>130</v>
      </c>
    </row>
    <row r="30" spans="1:6" s="46" customFormat="1" x14ac:dyDescent="0.25">
      <c r="A30" s="46" t="s">
        <v>50</v>
      </c>
      <c r="B30" s="51"/>
      <c r="C30" s="51"/>
      <c r="E30" s="84"/>
      <c r="F30" s="83"/>
    </row>
    <row r="31" spans="1:6" s="46" customFormat="1" x14ac:dyDescent="0.25">
      <c r="A31" s="46" t="s">
        <v>54</v>
      </c>
      <c r="B31" s="51"/>
      <c r="C31" s="51"/>
      <c r="E31" s="84"/>
      <c r="F31" s="83"/>
    </row>
    <row r="32" spans="1:6" x14ac:dyDescent="0.25">
      <c r="A32" t="s">
        <v>51</v>
      </c>
      <c r="B32" s="47">
        <f>+B4</f>
        <v>5.5</v>
      </c>
      <c r="C32" s="47">
        <f>+C4</f>
        <v>5.5</v>
      </c>
    </row>
    <row r="33" spans="1:3" x14ac:dyDescent="0.25">
      <c r="A33" t="s">
        <v>7</v>
      </c>
      <c r="B33" s="47">
        <f>+B32+B5</f>
        <v>5.5</v>
      </c>
      <c r="C33" s="47">
        <f>+C32+C5</f>
        <v>6.5</v>
      </c>
    </row>
    <row r="34" spans="1:3" x14ac:dyDescent="0.25">
      <c r="A34" t="s">
        <v>8</v>
      </c>
      <c r="B34" s="48">
        <f>(B33-B32)/(B32+B33)/2</f>
        <v>0</v>
      </c>
      <c r="C34" s="48">
        <f>(C33-C32)/(C32+C33)/2</f>
        <v>4.1666666666666664E-2</v>
      </c>
    </row>
    <row r="35" spans="1:3" x14ac:dyDescent="0.25">
      <c r="A35" t="s">
        <v>56</v>
      </c>
      <c r="B35" s="48">
        <f>(1+B34)/(1+B30)-1</f>
        <v>0</v>
      </c>
      <c r="C35" s="48">
        <f>(1+C34)/(1+C30)-1</f>
        <v>4.1666666666666741E-2</v>
      </c>
    </row>
    <row r="36" spans="1:3" x14ac:dyDescent="0.25">
      <c r="B36" s="49"/>
      <c r="C36" s="49"/>
    </row>
    <row r="37" spans="1:3" x14ac:dyDescent="0.25">
      <c r="A37" s="46" t="s">
        <v>57</v>
      </c>
      <c r="B37" s="49"/>
      <c r="C37" s="49"/>
    </row>
    <row r="38" spans="1:3" x14ac:dyDescent="0.25">
      <c r="A38" s="46" t="s">
        <v>44</v>
      </c>
    </row>
    <row r="39" spans="1:3" x14ac:dyDescent="0.25">
      <c r="A39" t="s">
        <v>39</v>
      </c>
      <c r="B39" s="67">
        <f t="shared" ref="B39:C43" si="0">+-B9*B$35</f>
        <v>0</v>
      </c>
      <c r="C39" s="67">
        <f t="shared" si="0"/>
        <v>8.3333333333333481E-2</v>
      </c>
    </row>
    <row r="40" spans="1:3" x14ac:dyDescent="0.25">
      <c r="A40" t="s">
        <v>40</v>
      </c>
      <c r="B40" s="67">
        <f t="shared" si="0"/>
        <v>0</v>
      </c>
      <c r="C40" s="67">
        <f t="shared" si="0"/>
        <v>8.3333333333333481E-2</v>
      </c>
    </row>
    <row r="41" spans="1:3" x14ac:dyDescent="0.25">
      <c r="A41" t="s">
        <v>41</v>
      </c>
      <c r="B41" s="67">
        <f t="shared" si="0"/>
        <v>0</v>
      </c>
      <c r="C41" s="67">
        <f t="shared" si="0"/>
        <v>8.3333333333333481E-2</v>
      </c>
    </row>
    <row r="42" spans="1:3" x14ac:dyDescent="0.25">
      <c r="A42" t="s">
        <v>42</v>
      </c>
      <c r="B42" s="67">
        <f t="shared" si="0"/>
        <v>0</v>
      </c>
      <c r="C42" s="67">
        <f t="shared" si="0"/>
        <v>8.3333333333333481E-2</v>
      </c>
    </row>
    <row r="43" spans="1:3" x14ac:dyDescent="0.25">
      <c r="A43" s="14" t="s">
        <v>43</v>
      </c>
      <c r="B43" s="67">
        <f t="shared" si="0"/>
        <v>0</v>
      </c>
      <c r="C43" s="67">
        <f>+-C13*C$35</f>
        <v>8.3333333333333481E-2</v>
      </c>
    </row>
    <row r="44" spans="1:3" x14ac:dyDescent="0.25">
      <c r="A44" s="14"/>
      <c r="B44" s="67"/>
      <c r="C44" s="67"/>
    </row>
    <row r="45" spans="1:3" x14ac:dyDescent="0.25">
      <c r="A45" s="46" t="s">
        <v>45</v>
      </c>
      <c r="B45" s="61"/>
      <c r="C45" s="61"/>
    </row>
    <row r="46" spans="1:3" x14ac:dyDescent="0.25">
      <c r="A46" t="s">
        <v>39</v>
      </c>
      <c r="B46" s="67">
        <f t="shared" ref="B46:C50" si="1">+B16*B$35</f>
        <v>0</v>
      </c>
      <c r="C46" s="67">
        <f t="shared" si="1"/>
        <v>-1.6666666666666698E-2</v>
      </c>
    </row>
    <row r="47" spans="1:3" x14ac:dyDescent="0.25">
      <c r="A47" t="s">
        <v>40</v>
      </c>
      <c r="B47" s="67">
        <f t="shared" si="1"/>
        <v>0</v>
      </c>
      <c r="C47" s="67">
        <f>+C17*C$35</f>
        <v>-1.2500000000000022E-2</v>
      </c>
    </row>
    <row r="48" spans="1:3" x14ac:dyDescent="0.25">
      <c r="A48" t="s">
        <v>41</v>
      </c>
      <c r="B48" s="67">
        <f t="shared" si="1"/>
        <v>0</v>
      </c>
      <c r="C48" s="67">
        <f t="shared" si="1"/>
        <v>-8.3333333333333488E-3</v>
      </c>
    </row>
    <row r="49" spans="1:6" x14ac:dyDescent="0.25">
      <c r="A49" t="s">
        <v>42</v>
      </c>
      <c r="B49" s="67">
        <f t="shared" si="1"/>
        <v>0</v>
      </c>
      <c r="C49" s="67">
        <f t="shared" si="1"/>
        <v>0</v>
      </c>
    </row>
    <row r="50" spans="1:6" x14ac:dyDescent="0.25">
      <c r="A50" s="14" t="s">
        <v>43</v>
      </c>
      <c r="B50" s="67">
        <f t="shared" si="1"/>
        <v>0</v>
      </c>
      <c r="C50" s="67">
        <f t="shared" si="1"/>
        <v>0</v>
      </c>
    </row>
    <row r="51" spans="1:6" x14ac:dyDescent="0.25">
      <c r="A51" s="14"/>
      <c r="B51" s="67"/>
      <c r="C51" s="67"/>
    </row>
    <row r="52" spans="1:6" x14ac:dyDescent="0.25">
      <c r="A52" s="46" t="s">
        <v>91</v>
      </c>
      <c r="B52" s="61"/>
      <c r="C52" s="61"/>
    </row>
    <row r="53" spans="1:6" x14ac:dyDescent="0.25">
      <c r="A53" t="s">
        <v>39</v>
      </c>
      <c r="B53" s="67">
        <f t="shared" ref="B53:C57" si="2">+B23*B$35</f>
        <v>0</v>
      </c>
      <c r="C53" s="67">
        <f>+C23*C$35</f>
        <v>-1.6666666666666698E-2</v>
      </c>
    </row>
    <row r="54" spans="1:6" x14ac:dyDescent="0.25">
      <c r="A54" t="s">
        <v>40</v>
      </c>
      <c r="B54" s="67">
        <f t="shared" si="2"/>
        <v>0</v>
      </c>
      <c r="C54" s="67">
        <f t="shared" si="2"/>
        <v>-1.2500000000000022E-2</v>
      </c>
    </row>
    <row r="55" spans="1:6" x14ac:dyDescent="0.25">
      <c r="A55" t="s">
        <v>41</v>
      </c>
      <c r="B55" s="67">
        <f t="shared" si="2"/>
        <v>0</v>
      </c>
      <c r="C55" s="67">
        <f>+C25*C$35</f>
        <v>8.3333333333333488E-3</v>
      </c>
      <c r="F55" s="83" t="s">
        <v>119</v>
      </c>
    </row>
    <row r="56" spans="1:6" x14ac:dyDescent="0.25">
      <c r="A56" t="s">
        <v>42</v>
      </c>
      <c r="B56" s="67">
        <f t="shared" si="2"/>
        <v>0</v>
      </c>
      <c r="C56" s="67">
        <f>+C26*C$35</f>
        <v>-4.1666666666666744E-3</v>
      </c>
    </row>
    <row r="57" spans="1:6" x14ac:dyDescent="0.25">
      <c r="A57" s="14" t="s">
        <v>43</v>
      </c>
      <c r="B57" s="67">
        <f t="shared" si="2"/>
        <v>0</v>
      </c>
      <c r="C57" s="67">
        <f>+C27*C$35</f>
        <v>-8.3333333333333488E-3</v>
      </c>
    </row>
    <row r="58" spans="1:6" x14ac:dyDescent="0.25">
      <c r="B58" s="48"/>
      <c r="C58" s="48"/>
    </row>
    <row r="61" spans="1:6" x14ac:dyDescent="0.25">
      <c r="A61" s="46" t="s">
        <v>53</v>
      </c>
      <c r="B61" s="52"/>
      <c r="C61" s="52"/>
    </row>
    <row r="62" spans="1:6" x14ac:dyDescent="0.25">
      <c r="A62" t="s">
        <v>48</v>
      </c>
      <c r="B62" s="53"/>
      <c r="C62" s="53"/>
    </row>
    <row r="63" spans="1:6" x14ac:dyDescent="0.25">
      <c r="A63" t="s">
        <v>52</v>
      </c>
    </row>
    <row r="64" spans="1:6" x14ac:dyDescent="0.25">
      <c r="A64" t="s">
        <v>55</v>
      </c>
    </row>
  </sheetData>
  <mergeCells count="7">
    <mergeCell ref="E1:F1"/>
    <mergeCell ref="E16:E18"/>
    <mergeCell ref="F16:F18"/>
    <mergeCell ref="E9:E13"/>
    <mergeCell ref="F9:F13"/>
    <mergeCell ref="E23:E27"/>
    <mergeCell ref="F23:F26"/>
  </mergeCells>
  <pageMargins left="0.7" right="0.7" top="0.75" bottom="0.75" header="0.3" footer="0.3"/>
  <pageSetup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03"/>
  <sheetViews>
    <sheetView workbookViewId="0">
      <selection activeCell="E28" sqref="E28"/>
    </sheetView>
  </sheetViews>
  <sheetFormatPr defaultRowHeight="15" x14ac:dyDescent="0.25"/>
  <cols>
    <col min="1" max="1" width="45.42578125" customWidth="1"/>
  </cols>
  <sheetData>
    <row r="1" spans="1:18" x14ac:dyDescent="0.25">
      <c r="A1" s="46" t="s">
        <v>94</v>
      </c>
    </row>
    <row r="2" spans="1:18" x14ac:dyDescent="0.25">
      <c r="A2" t="s">
        <v>95</v>
      </c>
    </row>
    <row r="3" spans="1:18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8" ht="45" x14ac:dyDescent="0.25">
      <c r="A4" s="16" t="s">
        <v>77</v>
      </c>
      <c r="B4" s="71" t="s">
        <v>65</v>
      </c>
      <c r="C4" s="72" t="s">
        <v>66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8" x14ac:dyDescent="0.25">
      <c r="A5" s="15" t="s">
        <v>92</v>
      </c>
      <c r="B5" s="18">
        <v>0.2</v>
      </c>
      <c r="C5" s="64">
        <v>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8" ht="26.25" x14ac:dyDescent="0.25">
      <c r="A6" s="20" t="s">
        <v>93</v>
      </c>
      <c r="B6" s="64">
        <v>0.4</v>
      </c>
      <c r="C6" s="18">
        <v>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x14ac:dyDescent="0.25">
      <c r="A7" s="20"/>
      <c r="B7" s="19"/>
      <c r="C7" s="19"/>
      <c r="D7" s="19"/>
      <c r="E7" s="15"/>
      <c r="F7" s="15"/>
      <c r="G7" s="15"/>
      <c r="H7" s="17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x14ac:dyDescent="0.25">
      <c r="A8" s="16" t="s">
        <v>79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idden="1" x14ac:dyDescent="0.25">
      <c r="A9" s="25"/>
      <c r="B9" s="21" t="s">
        <v>59</v>
      </c>
      <c r="C9" s="22" t="s">
        <v>59</v>
      </c>
      <c r="D9" s="22"/>
      <c r="E9" s="22"/>
      <c r="F9" s="22"/>
      <c r="G9" s="22"/>
      <c r="H9" s="22"/>
      <c r="I9" s="22"/>
      <c r="J9" s="25"/>
      <c r="K9" s="25"/>
      <c r="L9" s="25"/>
      <c r="M9" s="25"/>
      <c r="N9" s="25"/>
      <c r="O9" s="25"/>
      <c r="P9" s="25"/>
      <c r="Q9" s="25"/>
    </row>
    <row r="10" spans="1:18" hidden="1" x14ac:dyDescent="0.25">
      <c r="A10" s="26" t="s">
        <v>15</v>
      </c>
      <c r="B10" s="27" t="e">
        <f>IF(#REF!=3,1,1.5)</f>
        <v>#REF!</v>
      </c>
      <c r="C10" s="27" t="e">
        <f>IF(#REF!=3,1,1.5)</f>
        <v>#REF!</v>
      </c>
      <c r="D10" s="27"/>
      <c r="E10" s="27"/>
      <c r="F10" s="27"/>
      <c r="G10" s="27"/>
      <c r="H10" s="27"/>
      <c r="I10" s="27"/>
      <c r="J10" s="15"/>
      <c r="K10" s="15"/>
      <c r="L10" s="15"/>
      <c r="M10" s="15"/>
      <c r="N10" s="15"/>
      <c r="O10" s="15"/>
      <c r="P10" s="15"/>
      <c r="Q10" s="15"/>
    </row>
    <row r="11" spans="1:18" hidden="1" x14ac:dyDescent="0.25">
      <c r="A11" s="26" t="s">
        <v>16</v>
      </c>
      <c r="B11" s="28" t="e">
        <f>1-#REF!</f>
        <v>#REF!</v>
      </c>
      <c r="C11" s="28" t="e">
        <f>1-#REF!</f>
        <v>#REF!</v>
      </c>
      <c r="D11" s="28"/>
      <c r="E11" s="28"/>
      <c r="F11" s="28"/>
      <c r="G11" s="28"/>
      <c r="H11" s="28"/>
      <c r="I11" s="28"/>
      <c r="J11" s="15"/>
      <c r="K11" s="15"/>
      <c r="L11" s="15"/>
      <c r="M11" s="15"/>
      <c r="N11" s="15"/>
      <c r="O11" s="15"/>
      <c r="P11" s="15"/>
      <c r="Q11" s="15"/>
    </row>
    <row r="12" spans="1:18" hidden="1" x14ac:dyDescent="0.25">
      <c r="A12" s="15" t="s">
        <v>3</v>
      </c>
      <c r="B12" s="6" t="e">
        <f>IF(#REF!&lt;2,0.25,IF(#REF!=2,0.5,IF(#REF!=3,1)))</f>
        <v>#REF!</v>
      </c>
      <c r="C12" s="6" t="e">
        <f>IF(#REF!&lt;2,0.25,IF(#REF!=2,0.5,IF(#REF!=3,1)))</f>
        <v>#REF!</v>
      </c>
      <c r="D12" s="6"/>
      <c r="E12" s="6"/>
      <c r="F12" s="6"/>
      <c r="G12" s="6"/>
      <c r="H12" s="6"/>
      <c r="I12" s="6"/>
      <c r="J12" s="15"/>
      <c r="K12" s="15"/>
      <c r="L12" s="15"/>
      <c r="M12" s="15"/>
      <c r="N12" s="15"/>
      <c r="O12" s="15"/>
      <c r="P12" s="15"/>
      <c r="Q12" s="15"/>
    </row>
    <row r="13" spans="1:18" hidden="1" x14ac:dyDescent="0.25">
      <c r="A13" s="15" t="s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idden="1" x14ac:dyDescent="0.25">
      <c r="A14" s="15" t="s">
        <v>17</v>
      </c>
      <c r="B14" s="15">
        <v>0</v>
      </c>
      <c r="C14" s="15">
        <v>1.0000000000000002E-2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</row>
    <row r="15" spans="1:18" hidden="1" x14ac:dyDescent="0.25">
      <c r="A15" s="15" t="s">
        <v>18</v>
      </c>
      <c r="B15" s="29">
        <v>0</v>
      </c>
      <c r="C15" s="29">
        <v>8.2968750000000004E-3</v>
      </c>
      <c r="D15" s="29"/>
      <c r="E15" s="29"/>
      <c r="F15" s="29"/>
      <c r="G15" s="29"/>
      <c r="H15" s="29"/>
      <c r="I15" s="29"/>
      <c r="J15" s="15"/>
      <c r="K15" s="15"/>
      <c r="L15" s="15"/>
      <c r="M15" s="15"/>
      <c r="N15" s="15"/>
      <c r="O15" s="15"/>
      <c r="P15" s="15"/>
      <c r="Q15" s="15"/>
    </row>
    <row r="16" spans="1:18" hidden="1" x14ac:dyDescent="0.25">
      <c r="A16" s="15" t="s">
        <v>19</v>
      </c>
      <c r="B16" s="29">
        <v>0</v>
      </c>
      <c r="C16" s="29">
        <v>1.89375E-3</v>
      </c>
      <c r="D16" s="29"/>
      <c r="E16" s="29"/>
      <c r="F16" s="29"/>
      <c r="G16" s="29"/>
      <c r="H16" s="29"/>
      <c r="I16" s="29"/>
      <c r="J16" s="15"/>
      <c r="K16" s="15"/>
      <c r="L16" s="15"/>
      <c r="M16" s="15"/>
      <c r="N16" s="15"/>
      <c r="O16" s="15"/>
      <c r="P16" s="15"/>
      <c r="Q16" s="15"/>
    </row>
    <row r="17" spans="1:17" hidden="1" x14ac:dyDescent="0.25">
      <c r="A17" s="15" t="s">
        <v>20</v>
      </c>
      <c r="B17" s="29">
        <v>0</v>
      </c>
      <c r="C17" s="29">
        <v>1.649337890625E-3</v>
      </c>
      <c r="D17" s="29"/>
      <c r="E17" s="29"/>
      <c r="F17" s="29"/>
      <c r="G17" s="29"/>
      <c r="H17" s="29"/>
      <c r="I17" s="29"/>
      <c r="J17" s="15"/>
      <c r="K17" s="15"/>
      <c r="L17" s="15"/>
      <c r="M17" s="15"/>
      <c r="N17" s="15"/>
      <c r="O17" s="15"/>
      <c r="P17" s="15"/>
      <c r="Q17" s="15"/>
    </row>
    <row r="18" spans="1:17" hidden="1" x14ac:dyDescent="0.25">
      <c r="A18" s="15" t="s">
        <v>21</v>
      </c>
      <c r="B18" s="30">
        <v>0</v>
      </c>
      <c r="C18" s="30">
        <v>0</v>
      </c>
      <c r="D18" s="30"/>
      <c r="E18" s="30"/>
      <c r="F18" s="30"/>
      <c r="G18" s="30"/>
      <c r="H18" s="30"/>
      <c r="I18" s="30"/>
      <c r="J18" s="15"/>
      <c r="K18" s="15"/>
      <c r="L18" s="15"/>
      <c r="M18" s="15"/>
      <c r="N18" s="15"/>
      <c r="O18" s="15"/>
      <c r="P18" s="15"/>
      <c r="Q18" s="15"/>
    </row>
    <row r="19" spans="1:17" hidden="1" x14ac:dyDescent="0.25">
      <c r="A19" s="25" t="s">
        <v>22</v>
      </c>
      <c r="B19" s="31" t="e">
        <f>(B18+(1+#REF!)*B14+(1+#REF!)*B15+(1+#REF!)*B16)*$B$10*$B$11</f>
        <v>#REF!</v>
      </c>
      <c r="C19" s="31" t="e">
        <f>(C18+(1+#REF!)*C14+(1+#REF!)*C15+(1+#REF!)*C16)*$B$10*$B$11</f>
        <v>#REF!</v>
      </c>
      <c r="D19" s="31"/>
      <c r="E19" s="31"/>
      <c r="F19" s="31"/>
      <c r="G19" s="31"/>
      <c r="H19" s="31"/>
      <c r="I19" s="31"/>
      <c r="J19" s="25"/>
      <c r="K19" s="25"/>
      <c r="L19" s="25"/>
      <c r="M19" s="25"/>
      <c r="N19" s="25"/>
      <c r="O19" s="25"/>
      <c r="P19" s="25"/>
      <c r="Q19" s="25"/>
    </row>
    <row r="20" spans="1:17" x14ac:dyDescent="0.25">
      <c r="A20" s="15"/>
      <c r="B20" s="30"/>
      <c r="C20" s="30"/>
      <c r="D20" s="30"/>
      <c r="E20" s="30"/>
      <c r="F20" s="30"/>
      <c r="G20" s="30"/>
      <c r="H20" s="30"/>
      <c r="I20" s="30"/>
      <c r="J20" s="15"/>
      <c r="K20" s="15"/>
      <c r="L20" s="15"/>
      <c r="M20" s="15"/>
      <c r="N20" s="15"/>
      <c r="O20" s="15"/>
      <c r="P20" s="15"/>
      <c r="Q20" s="15"/>
    </row>
    <row r="21" spans="1:17" x14ac:dyDescent="0.25">
      <c r="A21" s="15" t="s">
        <v>23</v>
      </c>
      <c r="B21" s="30"/>
      <c r="C21" s="30"/>
      <c r="D21" s="30"/>
      <c r="E21" s="30"/>
      <c r="F21" s="30"/>
      <c r="G21" s="30"/>
      <c r="H21" s="30"/>
      <c r="I21" s="30"/>
      <c r="J21" s="15"/>
      <c r="K21" s="15"/>
      <c r="L21" s="15"/>
      <c r="M21" s="15"/>
      <c r="N21" s="15"/>
      <c r="O21" s="15"/>
      <c r="P21" s="15"/>
      <c r="Q21" s="15"/>
    </row>
    <row r="22" spans="1:17" hidden="1" x14ac:dyDescent="0.25">
      <c r="A22" s="15" t="s">
        <v>17</v>
      </c>
      <c r="B22" s="30">
        <v>0</v>
      </c>
      <c r="C22" s="30">
        <v>0.06</v>
      </c>
      <c r="D22" s="30"/>
      <c r="E22" s="30"/>
      <c r="F22" s="30"/>
      <c r="G22" s="30"/>
      <c r="H22" s="30"/>
      <c r="I22" s="30"/>
      <c r="J22" s="15"/>
      <c r="K22" s="15"/>
      <c r="L22" s="15"/>
      <c r="M22" s="15"/>
      <c r="N22" s="15"/>
      <c r="O22" s="15"/>
      <c r="P22" s="15"/>
      <c r="Q22" s="15"/>
    </row>
    <row r="23" spans="1:17" hidden="1" x14ac:dyDescent="0.25">
      <c r="A23" s="15" t="s">
        <v>18</v>
      </c>
      <c r="B23" s="30">
        <v>0</v>
      </c>
      <c r="C23" s="30">
        <v>4.8750000000000002E-2</v>
      </c>
      <c r="D23" s="30"/>
      <c r="E23" s="30"/>
      <c r="F23" s="30"/>
      <c r="G23" s="30"/>
      <c r="H23" s="30"/>
      <c r="I23" s="30"/>
      <c r="J23" s="15"/>
      <c r="K23" s="15"/>
      <c r="L23" s="15"/>
      <c r="M23" s="15"/>
      <c r="N23" s="15"/>
      <c r="O23" s="15"/>
      <c r="P23" s="15"/>
      <c r="Q23" s="15"/>
    </row>
    <row r="24" spans="1:17" x14ac:dyDescent="0.25">
      <c r="A24" s="15" t="s">
        <v>19</v>
      </c>
      <c r="B24" s="65">
        <v>7.0000000000000007E-2</v>
      </c>
      <c r="C24" s="65">
        <v>7.0000000000000007E-2</v>
      </c>
      <c r="D24" s="30"/>
      <c r="E24" s="30" t="s">
        <v>117</v>
      </c>
      <c r="F24" s="30"/>
      <c r="G24" s="30"/>
      <c r="H24" s="30"/>
      <c r="I24" s="30"/>
      <c r="J24" s="15"/>
      <c r="K24" s="15"/>
      <c r="L24" s="15"/>
      <c r="M24" s="15"/>
      <c r="N24" s="15"/>
      <c r="O24" s="15"/>
      <c r="P24" s="15"/>
      <c r="Q24" s="15"/>
    </row>
    <row r="25" spans="1:17" x14ac:dyDescent="0.25">
      <c r="A25" s="15" t="s">
        <v>20</v>
      </c>
      <c r="B25" s="65">
        <v>0.24</v>
      </c>
      <c r="C25" s="65">
        <v>0.24</v>
      </c>
      <c r="D25" s="29"/>
      <c r="E25" s="29" t="s">
        <v>117</v>
      </c>
      <c r="F25" s="29"/>
      <c r="G25" s="29"/>
      <c r="H25" s="29"/>
      <c r="I25" s="29"/>
      <c r="J25" s="15"/>
      <c r="K25" s="15"/>
      <c r="L25" s="15"/>
      <c r="M25" s="15"/>
      <c r="N25" s="15"/>
      <c r="O25" s="15"/>
      <c r="P25" s="15"/>
      <c r="Q25" s="15"/>
    </row>
    <row r="26" spans="1:17" hidden="1" x14ac:dyDescent="0.25">
      <c r="A26" s="15" t="s">
        <v>21</v>
      </c>
      <c r="B26" s="30">
        <v>0</v>
      </c>
      <c r="C26" s="30">
        <v>0</v>
      </c>
      <c r="D26" s="30"/>
      <c r="E26" s="30"/>
      <c r="F26" s="30"/>
      <c r="G26" s="30"/>
      <c r="H26" s="30"/>
      <c r="I26" s="30"/>
      <c r="J26" s="15"/>
      <c r="K26" s="15"/>
      <c r="L26" s="15"/>
      <c r="M26" s="15"/>
      <c r="N26" s="15"/>
      <c r="O26" s="15"/>
      <c r="P26" s="15"/>
      <c r="Q26" s="15"/>
    </row>
    <row r="27" spans="1:17" x14ac:dyDescent="0.25">
      <c r="A27" s="15"/>
      <c r="B27" s="30"/>
      <c r="C27" s="30"/>
      <c r="D27" s="30"/>
      <c r="E27" s="30"/>
      <c r="F27" s="30"/>
      <c r="G27" s="30"/>
      <c r="H27" s="30"/>
      <c r="I27" s="30"/>
      <c r="J27" s="15"/>
      <c r="K27" s="15"/>
      <c r="L27" s="15"/>
      <c r="M27" s="15"/>
      <c r="N27" s="15"/>
      <c r="O27" s="15"/>
      <c r="P27" s="15"/>
      <c r="Q27" s="15"/>
    </row>
    <row r="28" spans="1:17" x14ac:dyDescent="0.25">
      <c r="A28" s="25" t="s">
        <v>24</v>
      </c>
      <c r="B28" s="66">
        <f>+B5*B24+B6*B25</f>
        <v>0.11</v>
      </c>
      <c r="C28" s="66">
        <f>+C5*C24+C6*C25</f>
        <v>0.24</v>
      </c>
      <c r="D28" s="32"/>
      <c r="E28" s="32"/>
      <c r="F28" s="32"/>
      <c r="G28" s="32"/>
      <c r="H28" s="32"/>
      <c r="I28" s="32"/>
      <c r="J28" s="25"/>
      <c r="K28" s="25"/>
      <c r="L28" s="25"/>
      <c r="M28" s="25"/>
      <c r="N28" s="25"/>
      <c r="O28" s="25"/>
      <c r="P28" s="25"/>
      <c r="Q28" s="25"/>
    </row>
    <row r="29" spans="1:17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1:17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spans="1:17" x14ac:dyDescent="0.25">
      <c r="A31" s="46" t="s">
        <v>67</v>
      </c>
      <c r="B31" s="49"/>
      <c r="C31" s="49"/>
    </row>
    <row r="32" spans="1:17" x14ac:dyDescent="0.25">
      <c r="A32" t="s">
        <v>39</v>
      </c>
      <c r="B32" s="50">
        <v>0</v>
      </c>
      <c r="C32" s="50">
        <v>0</v>
      </c>
    </row>
    <row r="33" spans="1:17" x14ac:dyDescent="0.25">
      <c r="A33" t="s">
        <v>40</v>
      </c>
      <c r="B33" s="50">
        <v>1</v>
      </c>
      <c r="C33" s="50">
        <v>1</v>
      </c>
    </row>
    <row r="34" spans="1:17" x14ac:dyDescent="0.25">
      <c r="A34" t="s">
        <v>41</v>
      </c>
      <c r="B34" s="50">
        <v>1</v>
      </c>
      <c r="C34" s="50">
        <v>1</v>
      </c>
    </row>
    <row r="35" spans="1:17" x14ac:dyDescent="0.25">
      <c r="A35" t="s">
        <v>42</v>
      </c>
      <c r="B35" s="50">
        <v>1</v>
      </c>
      <c r="C35" s="50">
        <v>1</v>
      </c>
    </row>
    <row r="36" spans="1:17" x14ac:dyDescent="0.25">
      <c r="A36" s="14" t="s">
        <v>43</v>
      </c>
      <c r="B36" s="50">
        <v>1</v>
      </c>
      <c r="C36" s="50">
        <v>1</v>
      </c>
    </row>
    <row r="37" spans="1:17" x14ac:dyDescent="0.25">
      <c r="B37" s="44"/>
      <c r="C37" s="44"/>
    </row>
    <row r="38" spans="1:17" x14ac:dyDescent="0.25">
      <c r="B38" s="49"/>
      <c r="C38" s="49"/>
    </row>
    <row r="39" spans="1:17" x14ac:dyDescent="0.25">
      <c r="A39" s="46" t="s">
        <v>57</v>
      </c>
      <c r="B39" s="49"/>
      <c r="C39" s="49"/>
    </row>
    <row r="40" spans="1:17" x14ac:dyDescent="0.25">
      <c r="A40" s="46" t="s">
        <v>44</v>
      </c>
      <c r="B40" s="44"/>
      <c r="C40" s="44"/>
    </row>
    <row r="41" spans="1:17" x14ac:dyDescent="0.25">
      <c r="A41" t="s">
        <v>39</v>
      </c>
      <c r="B41" s="67">
        <f>+B$28*B32</f>
        <v>0</v>
      </c>
      <c r="C41" s="67">
        <f>+C$28*C32</f>
        <v>0</v>
      </c>
    </row>
    <row r="42" spans="1:17" x14ac:dyDescent="0.25">
      <c r="A42" t="s">
        <v>40</v>
      </c>
      <c r="B42" s="67">
        <f t="shared" ref="B42:C45" si="0">+B$28*B33</f>
        <v>0.11</v>
      </c>
      <c r="C42" s="67">
        <f t="shared" si="0"/>
        <v>0.24</v>
      </c>
    </row>
    <row r="43" spans="1:17" x14ac:dyDescent="0.25">
      <c r="A43" t="s">
        <v>41</v>
      </c>
      <c r="B43" s="67">
        <f t="shared" si="0"/>
        <v>0.11</v>
      </c>
      <c r="C43" s="67">
        <f t="shared" si="0"/>
        <v>0.24</v>
      </c>
    </row>
    <row r="44" spans="1:17" x14ac:dyDescent="0.25">
      <c r="A44" t="s">
        <v>42</v>
      </c>
      <c r="B44" s="67">
        <f t="shared" si="0"/>
        <v>0.11</v>
      </c>
      <c r="C44" s="67">
        <f t="shared" si="0"/>
        <v>0.24</v>
      </c>
    </row>
    <row r="45" spans="1:17" x14ac:dyDescent="0.25">
      <c r="A45" s="14" t="s">
        <v>43</v>
      </c>
      <c r="B45" s="67">
        <f t="shared" si="0"/>
        <v>0.11</v>
      </c>
      <c r="C45" s="67">
        <f t="shared" si="0"/>
        <v>0.24</v>
      </c>
    </row>
    <row r="46" spans="1:17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7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7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7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17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 spans="1:17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 spans="1:17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 spans="1:17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 spans="1:17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 spans="1:17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 spans="1:17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1:17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 spans="1:17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 spans="1:17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 spans="1:17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 spans="1:17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 spans="1:17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 spans="1:17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 spans="1:17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1:17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1:17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7"/>
  <sheetViews>
    <sheetView topLeftCell="A19" workbookViewId="0">
      <selection activeCell="P29" sqref="P29:Y37"/>
    </sheetView>
  </sheetViews>
  <sheetFormatPr defaultRowHeight="15" x14ac:dyDescent="0.25"/>
  <cols>
    <col min="1" max="1" width="31.7109375" customWidth="1"/>
  </cols>
  <sheetData>
    <row r="1" spans="1:4" x14ac:dyDescent="0.25">
      <c r="A1" s="46" t="s">
        <v>104</v>
      </c>
    </row>
    <row r="3" spans="1:4" x14ac:dyDescent="0.25">
      <c r="A3" s="33"/>
      <c r="B3" s="12"/>
      <c r="C3" s="4"/>
      <c r="D3" s="12"/>
    </row>
    <row r="4" spans="1:4" x14ac:dyDescent="0.25">
      <c r="A4" s="1" t="s">
        <v>29</v>
      </c>
      <c r="B4" s="3" t="s">
        <v>59</v>
      </c>
      <c r="C4" s="3" t="s">
        <v>59</v>
      </c>
      <c r="D4" s="3"/>
    </row>
    <row r="5" spans="1:4" x14ac:dyDescent="0.25">
      <c r="A5" s="3"/>
      <c r="B5" s="4"/>
      <c r="C5" s="12"/>
      <c r="D5" s="12"/>
    </row>
    <row r="6" spans="1:4" x14ac:dyDescent="0.25">
      <c r="A6" s="4" t="s">
        <v>25</v>
      </c>
      <c r="B6" s="5">
        <v>0</v>
      </c>
      <c r="C6" s="5">
        <v>1</v>
      </c>
      <c r="D6" s="5"/>
    </row>
    <row r="7" spans="1:4" x14ac:dyDescent="0.25">
      <c r="A7" s="4" t="s">
        <v>26</v>
      </c>
      <c r="B7" s="5">
        <v>0</v>
      </c>
      <c r="C7" s="5">
        <v>0</v>
      </c>
      <c r="D7" s="5"/>
    </row>
    <row r="8" spans="1:4" x14ac:dyDescent="0.25">
      <c r="A8" s="4" t="s">
        <v>27</v>
      </c>
      <c r="B8" s="5">
        <v>1</v>
      </c>
      <c r="C8" s="5">
        <v>0</v>
      </c>
      <c r="D8" s="5"/>
    </row>
    <row r="9" spans="1:4" x14ac:dyDescent="0.25">
      <c r="A9" s="4" t="s">
        <v>28</v>
      </c>
      <c r="B9" s="5">
        <v>0</v>
      </c>
      <c r="C9" s="5">
        <v>0</v>
      </c>
      <c r="D9" s="5"/>
    </row>
    <row r="10" spans="1:4" ht="19.5" customHeight="1" x14ac:dyDescent="0.25">
      <c r="A10" s="12"/>
      <c r="B10" s="12"/>
      <c r="C10" s="4"/>
      <c r="D10" s="12"/>
    </row>
    <row r="11" spans="1:4" x14ac:dyDescent="0.25">
      <c r="A11" s="34" t="s">
        <v>10</v>
      </c>
      <c r="B11" s="12"/>
      <c r="C11" s="4"/>
      <c r="D11" s="35"/>
    </row>
    <row r="12" spans="1:4" x14ac:dyDescent="0.25">
      <c r="A12" s="1"/>
      <c r="B12" s="12"/>
      <c r="C12" s="4"/>
      <c r="D12" s="35"/>
    </row>
    <row r="13" spans="1:4" x14ac:dyDescent="0.25">
      <c r="A13" s="3"/>
      <c r="B13" s="4" t="s">
        <v>23</v>
      </c>
      <c r="C13" s="4" t="s">
        <v>23</v>
      </c>
      <c r="D13" s="4"/>
    </row>
    <row r="14" spans="1:4" x14ac:dyDescent="0.25">
      <c r="A14" s="4" t="s">
        <v>25</v>
      </c>
      <c r="B14" s="36">
        <v>0.1</v>
      </c>
      <c r="C14" s="36">
        <v>0.1</v>
      </c>
      <c r="D14" s="36"/>
    </row>
    <row r="15" spans="1:4" x14ac:dyDescent="0.25">
      <c r="A15" s="4" t="s">
        <v>26</v>
      </c>
      <c r="B15" s="36">
        <v>0.05</v>
      </c>
      <c r="C15" s="36">
        <v>0.05</v>
      </c>
      <c r="D15" s="36"/>
    </row>
    <row r="16" spans="1:4" x14ac:dyDescent="0.25">
      <c r="A16" s="4" t="s">
        <v>27</v>
      </c>
      <c r="B16" s="36">
        <v>0.02</v>
      </c>
      <c r="C16" s="36">
        <v>0.02</v>
      </c>
      <c r="D16" s="36"/>
    </row>
    <row r="17" spans="1:10" x14ac:dyDescent="0.25">
      <c r="A17" s="4" t="s">
        <v>28</v>
      </c>
      <c r="B17" s="3">
        <v>0</v>
      </c>
      <c r="C17" s="3">
        <v>0</v>
      </c>
      <c r="D17" s="12"/>
      <c r="J17">
        <f>+(58.6-52.7)/58.6</f>
        <v>0.10068259385665526</v>
      </c>
    </row>
    <row r="18" spans="1:10" x14ac:dyDescent="0.25">
      <c r="A18" s="4"/>
      <c r="B18" s="3"/>
      <c r="C18" s="3"/>
      <c r="D18" s="12"/>
    </row>
    <row r="19" spans="1:10" x14ac:dyDescent="0.25">
      <c r="A19" s="3" t="s">
        <v>97</v>
      </c>
      <c r="B19" s="12" t="s">
        <v>59</v>
      </c>
      <c r="C19" s="4"/>
      <c r="D19" s="12"/>
    </row>
    <row r="20" spans="1:10" x14ac:dyDescent="0.25">
      <c r="A20" s="73" t="s">
        <v>98</v>
      </c>
      <c r="B20" s="12">
        <v>0.5</v>
      </c>
      <c r="C20" s="12">
        <v>0.5</v>
      </c>
      <c r="D20" s="4"/>
    </row>
    <row r="21" spans="1:10" x14ac:dyDescent="0.25">
      <c r="A21" s="12" t="s">
        <v>99</v>
      </c>
      <c r="B21" s="12">
        <v>0.5</v>
      </c>
      <c r="C21" s="12">
        <v>0.5</v>
      </c>
    </row>
    <row r="22" spans="1:10" x14ac:dyDescent="0.25">
      <c r="A22" s="12" t="s">
        <v>100</v>
      </c>
      <c r="B22" s="12">
        <v>1</v>
      </c>
      <c r="C22" s="12">
        <v>1</v>
      </c>
    </row>
    <row r="23" spans="1:10" x14ac:dyDescent="0.25">
      <c r="A23" s="12" t="s">
        <v>101</v>
      </c>
      <c r="B23" s="12">
        <v>1</v>
      </c>
      <c r="C23" s="12">
        <v>1</v>
      </c>
    </row>
    <row r="24" spans="1:10" x14ac:dyDescent="0.25">
      <c r="A24" s="12" t="s">
        <v>102</v>
      </c>
      <c r="B24" s="12">
        <v>1</v>
      </c>
      <c r="C24" s="12">
        <v>1</v>
      </c>
    </row>
    <row r="26" spans="1:10" x14ac:dyDescent="0.25">
      <c r="A26" s="1" t="s">
        <v>14</v>
      </c>
      <c r="B26" s="3" t="s">
        <v>59</v>
      </c>
      <c r="C26" s="3" t="s">
        <v>59</v>
      </c>
      <c r="D26" s="3"/>
    </row>
    <row r="27" spans="1:10" x14ac:dyDescent="0.25">
      <c r="A27" s="73" t="s">
        <v>98</v>
      </c>
      <c r="B27" s="11">
        <f>+(B$6*B$14+B$7*B$15+B$8*B$16)*B20</f>
        <v>0.01</v>
      </c>
      <c r="C27" s="11">
        <f>+(C$6*C$14+C$7*C$15+C$8*C$16)*C20</f>
        <v>0.05</v>
      </c>
      <c r="D27" s="12"/>
    </row>
    <row r="28" spans="1:10" x14ac:dyDescent="0.25">
      <c r="A28" s="12" t="s">
        <v>99</v>
      </c>
      <c r="B28" s="11">
        <f t="shared" ref="B28:C31" si="0">+(B$6*B$14+B$7*B$15+B$8*B$16)*B21</f>
        <v>0.01</v>
      </c>
      <c r="C28" s="11">
        <f t="shared" si="0"/>
        <v>0.05</v>
      </c>
      <c r="D28" s="12"/>
    </row>
    <row r="29" spans="1:10" x14ac:dyDescent="0.25">
      <c r="A29" s="12" t="s">
        <v>100</v>
      </c>
      <c r="B29" s="11">
        <f t="shared" si="0"/>
        <v>0.02</v>
      </c>
      <c r="C29" s="11">
        <f t="shared" si="0"/>
        <v>0.1</v>
      </c>
      <c r="D29" s="12"/>
    </row>
    <row r="30" spans="1:10" x14ac:dyDescent="0.25">
      <c r="A30" s="12" t="s">
        <v>101</v>
      </c>
      <c r="B30" s="11">
        <f t="shared" si="0"/>
        <v>0.02</v>
      </c>
      <c r="C30" s="11">
        <f t="shared" si="0"/>
        <v>0.1</v>
      </c>
      <c r="D30" s="11"/>
    </row>
    <row r="31" spans="1:10" x14ac:dyDescent="0.25">
      <c r="A31" s="12" t="s">
        <v>102</v>
      </c>
      <c r="B31" s="11">
        <f t="shared" si="0"/>
        <v>0.02</v>
      </c>
      <c r="C31" s="11">
        <f t="shared" si="0"/>
        <v>0.1</v>
      </c>
      <c r="D31" s="11"/>
    </row>
    <row r="32" spans="1:10" x14ac:dyDescent="0.25">
      <c r="A32" s="12"/>
      <c r="B32" s="11"/>
      <c r="C32" s="11"/>
      <c r="D32" s="11"/>
    </row>
    <row r="33" spans="1:27" x14ac:dyDescent="0.25">
      <c r="A33" s="12"/>
      <c r="B33" s="13"/>
      <c r="C33" s="13"/>
      <c r="D33" s="11"/>
      <c r="AA33" s="76">
        <f>+'Policy combinations'!J5/(1+(1-'Policy combinations'!A2)*(1-'Policy combinations'!A3)*(1-'Policy combinations'!A4))</f>
        <v>3</v>
      </c>
    </row>
    <row r="34" spans="1:27" x14ac:dyDescent="0.25">
      <c r="A34" s="4"/>
      <c r="B34" s="11"/>
      <c r="C34" s="11"/>
      <c r="D34" s="11"/>
    </row>
    <row r="35" spans="1:27" x14ac:dyDescent="0.25">
      <c r="A35" s="12"/>
      <c r="B35" s="13"/>
      <c r="C35" s="13"/>
      <c r="D35" s="11"/>
    </row>
    <row r="36" spans="1:27" x14ac:dyDescent="0.25">
      <c r="A36" s="12"/>
      <c r="B36" s="11"/>
      <c r="C36" s="13"/>
      <c r="D36" s="11"/>
    </row>
    <row r="37" spans="1:27" x14ac:dyDescent="0.25">
      <c r="A37" s="12"/>
      <c r="B37" s="12"/>
      <c r="C37" s="4"/>
      <c r="D37" s="1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2"/>
  <sheetViews>
    <sheetView workbookViewId="0">
      <selection activeCell="D15" sqref="D15:W26"/>
    </sheetView>
  </sheetViews>
  <sheetFormatPr defaultRowHeight="15" x14ac:dyDescent="0.25"/>
  <sheetData>
    <row r="1" spans="1:26" x14ac:dyDescent="0.25">
      <c r="D1" t="s">
        <v>105</v>
      </c>
      <c r="E1" t="s">
        <v>106</v>
      </c>
    </row>
    <row r="2" spans="1:26" x14ac:dyDescent="0.25">
      <c r="A2">
        <v>0.5</v>
      </c>
      <c r="C2">
        <f>+(1-A2)</f>
        <v>0.5</v>
      </c>
      <c r="D2">
        <f>+(1+A2)</f>
        <v>1.5</v>
      </c>
      <c r="E2">
        <f>+(1+A2*0.5*0.5)</f>
        <v>1.125</v>
      </c>
      <c r="J2">
        <f>+(1+A2)</f>
        <v>1.5</v>
      </c>
    </row>
    <row r="3" spans="1:26" x14ac:dyDescent="0.25">
      <c r="A3">
        <v>0.5</v>
      </c>
      <c r="C3">
        <f>+(1-A3)</f>
        <v>0.5</v>
      </c>
      <c r="D3">
        <f>+(1+A3)</f>
        <v>1.5</v>
      </c>
      <c r="E3">
        <f>+(1+A3*0.5)</f>
        <v>1.25</v>
      </c>
      <c r="J3">
        <f>+(1+A3)</f>
        <v>1.5</v>
      </c>
    </row>
    <row r="4" spans="1:26" x14ac:dyDescent="0.25">
      <c r="A4">
        <v>0.5</v>
      </c>
      <c r="C4">
        <f>+(1-A4)</f>
        <v>0.5</v>
      </c>
      <c r="D4">
        <f>+(1+A4)</f>
        <v>1.5</v>
      </c>
      <c r="E4">
        <f>+(1+A4)</f>
        <v>1.5</v>
      </c>
      <c r="J4">
        <f>+(1+A4)</f>
        <v>1.5</v>
      </c>
    </row>
    <row r="5" spans="1:26" x14ac:dyDescent="0.25">
      <c r="C5">
        <f>+C3*C4*C2</f>
        <v>0.125</v>
      </c>
      <c r="D5">
        <f>+D3*D4*D2</f>
        <v>3.375</v>
      </c>
      <c r="E5">
        <f>+E3*E4*E2</f>
        <v>2.109375</v>
      </c>
      <c r="F5">
        <f>1-C5</f>
        <v>0.875</v>
      </c>
      <c r="G5">
        <f>+E5*0.5*0.5</f>
        <v>0.52734375</v>
      </c>
      <c r="H5">
        <f>1/C5</f>
        <v>8</v>
      </c>
      <c r="J5">
        <f>+J3*J4*J2</f>
        <v>3.375</v>
      </c>
    </row>
    <row r="8" spans="1:26" x14ac:dyDescent="0.25">
      <c r="C8">
        <v>0.25</v>
      </c>
      <c r="E8">
        <f>+C8*C5/(1-C8*C5)</f>
        <v>3.2258064516129031E-2</v>
      </c>
    </row>
    <row r="9" spans="1:26" x14ac:dyDescent="0.25">
      <c r="E9">
        <f>+C8*C5</f>
        <v>3.125E-2</v>
      </c>
    </row>
    <row r="16" spans="1:26" x14ac:dyDescent="0.25">
      <c r="X16">
        <v>0.2</v>
      </c>
      <c r="Y16">
        <v>0.2</v>
      </c>
      <c r="Z16">
        <v>0.2</v>
      </c>
    </row>
    <row r="18" spans="24:41" x14ac:dyDescent="0.25">
      <c r="X18">
        <v>3.5000000000000003E-2</v>
      </c>
      <c r="Y18">
        <v>3.5000000000000003E-2</v>
      </c>
      <c r="Z18">
        <v>3.5000000000000003E-2</v>
      </c>
      <c r="AA18">
        <v>3.5000000000000003E-2</v>
      </c>
      <c r="AB18">
        <v>3.5000000000000003E-2</v>
      </c>
      <c r="AC18">
        <v>3.5000000000000003E-2</v>
      </c>
      <c r="AD18">
        <v>3.5000000000000003E-2</v>
      </c>
      <c r="AE18">
        <v>3.5000000000000003E-2</v>
      </c>
      <c r="AF18">
        <v>3.5000000000000003E-2</v>
      </c>
      <c r="AG18">
        <v>3.5000000000000003E-2</v>
      </c>
      <c r="AH18">
        <v>3.5000000000000003E-2</v>
      </c>
      <c r="AI18">
        <v>3.5000000000000003E-2</v>
      </c>
      <c r="AJ18">
        <v>3.5000000000000003E-2</v>
      </c>
      <c r="AK18">
        <v>3.5000000000000003E-2</v>
      </c>
      <c r="AL18">
        <v>3.5000000000000003E-2</v>
      </c>
      <c r="AM18">
        <v>3.5000000000000003E-2</v>
      </c>
      <c r="AN18">
        <v>3.5000000000000003E-2</v>
      </c>
      <c r="AO18">
        <v>3.5000000000000003E-2</v>
      </c>
    </row>
    <row r="22" spans="24:41" x14ac:dyDescent="0.25">
      <c r="X22">
        <f>+'Smoke-free air'!U142*X20</f>
        <v>0</v>
      </c>
      <c r="Y22">
        <v>20</v>
      </c>
      <c r="Z22">
        <v>20</v>
      </c>
      <c r="AA22">
        <v>20</v>
      </c>
      <c r="AB22">
        <v>20</v>
      </c>
      <c r="AC22">
        <v>20</v>
      </c>
      <c r="AD22">
        <v>20</v>
      </c>
      <c r="AE22">
        <v>20</v>
      </c>
      <c r="AF22">
        <v>20</v>
      </c>
      <c r="AG22">
        <v>20</v>
      </c>
      <c r="AH22">
        <v>20</v>
      </c>
      <c r="AI22">
        <v>20</v>
      </c>
      <c r="AJ22">
        <v>20</v>
      </c>
      <c r="AK22">
        <v>20</v>
      </c>
      <c r="AL22">
        <v>20</v>
      </c>
      <c r="AM22">
        <v>20</v>
      </c>
      <c r="AN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Smoke-free air</vt:lpstr>
      <vt:lpstr>Tobacco ControlMedia Campaigns</vt:lpstr>
      <vt:lpstr>PriceTaxes</vt:lpstr>
      <vt:lpstr>Cessation treatment policies</vt:lpstr>
      <vt:lpstr>Health Warnings</vt:lpstr>
      <vt:lpstr>Policy combinations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Levy</dc:creator>
  <cp:lastModifiedBy>Jamie</cp:lastModifiedBy>
  <cp:lastPrinted>2014-02-17T19:18:37Z</cp:lastPrinted>
  <dcterms:created xsi:type="dcterms:W3CDTF">2012-08-10T19:47:00Z</dcterms:created>
  <dcterms:modified xsi:type="dcterms:W3CDTF">2014-02-23T03:26:10Z</dcterms:modified>
</cp:coreProperties>
</file>