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e\Dropbox\Motion-Tactile Playback Work\Data_Raw\"/>
    </mc:Choice>
  </mc:AlternateContent>
  <xr:revisionPtr revIDLastSave="0" documentId="13_ncr:1_{D5C65175-9FFF-4CE0-93E6-ECA04C2C5413}" xr6:coauthVersionLast="34" xr6:coauthVersionMax="34" xr10:uidLastSave="{00000000-0000-0000-0000-000000000000}"/>
  <bookViews>
    <workbookView xWindow="0" yWindow="0" windowWidth="23040" windowHeight="9072" xr2:uid="{A2702813-471C-4615-977B-61EC756B10C9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5" i="1" l="1"/>
  <c r="AB85" i="1"/>
  <c r="U85" i="1"/>
  <c r="K85" i="1"/>
  <c r="AF43" i="1"/>
  <c r="Z43" i="1"/>
  <c r="AB43" i="1"/>
  <c r="AA43" i="1"/>
  <c r="U43" i="1"/>
  <c r="K43" i="1"/>
  <c r="AF127" i="1"/>
  <c r="AE127" i="1"/>
  <c r="AD127" i="1"/>
  <c r="AA127" i="1"/>
  <c r="Z127" i="1"/>
  <c r="AB127" i="1"/>
  <c r="U127" i="1"/>
  <c r="K127" i="1"/>
  <c r="AQ84" i="1"/>
  <c r="Z84" i="1"/>
  <c r="AB84" i="1"/>
  <c r="U84" i="1"/>
  <c r="K84" i="1"/>
  <c r="AA126" i="1"/>
  <c r="Z126" i="1"/>
  <c r="AB126" i="1"/>
  <c r="U126" i="1"/>
  <c r="K126" i="1"/>
  <c r="AA42" i="1"/>
  <c r="Z42" i="1"/>
  <c r="AB42" i="1"/>
  <c r="U42" i="1"/>
  <c r="K42" i="1"/>
  <c r="AA106" i="1"/>
  <c r="Z106" i="1"/>
  <c r="AB106" i="1"/>
  <c r="U106" i="1"/>
  <c r="K106" i="1"/>
  <c r="Z64" i="1"/>
  <c r="AB64" i="1"/>
  <c r="U64" i="1"/>
  <c r="K64" i="1"/>
  <c r="AA22" i="1"/>
  <c r="AD22" i="1"/>
  <c r="Z22" i="1"/>
  <c r="AB22" i="1"/>
  <c r="U22" i="1"/>
  <c r="K22" i="1"/>
  <c r="Z63" i="1"/>
  <c r="AB63" i="1"/>
  <c r="U63" i="1"/>
  <c r="K63" i="1"/>
  <c r="Z105" i="1"/>
  <c r="AB105" i="1"/>
  <c r="AA105" i="1"/>
  <c r="U105" i="1"/>
  <c r="K105" i="1"/>
  <c r="Z21" i="1"/>
  <c r="AB21" i="1"/>
  <c r="AA21" i="1"/>
  <c r="U21" i="1"/>
  <c r="K21" i="1"/>
  <c r="AP83" i="1"/>
  <c r="AN83" i="1"/>
  <c r="Z83" i="1"/>
  <c r="AB83" i="1"/>
  <c r="U83" i="1"/>
  <c r="K83" i="1"/>
  <c r="Z125" i="1"/>
  <c r="AB125" i="1"/>
  <c r="AA125" i="1"/>
  <c r="U125" i="1"/>
  <c r="K125" i="1"/>
  <c r="Z41" i="1"/>
  <c r="AB41" i="1"/>
  <c r="AA41" i="1"/>
  <c r="U41" i="1"/>
  <c r="K41" i="1"/>
  <c r="AE124" i="1"/>
  <c r="AA124" i="1"/>
  <c r="Z124" i="1"/>
  <c r="AB124" i="1"/>
  <c r="U124" i="1"/>
  <c r="K124" i="1"/>
  <c r="AA40" i="1"/>
  <c r="Z40" i="1"/>
  <c r="AB40" i="1"/>
  <c r="U40" i="1"/>
  <c r="K40" i="1"/>
  <c r="Z82" i="1"/>
  <c r="AB82" i="1"/>
  <c r="U82" i="1"/>
  <c r="K82" i="1"/>
  <c r="Z123" i="1"/>
  <c r="AB123" i="1"/>
  <c r="AA123" i="1"/>
  <c r="U123" i="1"/>
  <c r="K123" i="1"/>
  <c r="AG39" i="1"/>
  <c r="AD39" i="1"/>
  <c r="AA39" i="1"/>
  <c r="Z39" i="1"/>
  <c r="AB39" i="1"/>
  <c r="U39" i="1"/>
  <c r="K39" i="1"/>
  <c r="Z81" i="1"/>
  <c r="AB81" i="1"/>
  <c r="U81" i="1"/>
  <c r="K81" i="1"/>
  <c r="AO54" i="1"/>
  <c r="AN57" i="1"/>
  <c r="AA20" i="1"/>
  <c r="Z20" i="1"/>
  <c r="AB20" i="1"/>
  <c r="U20" i="1"/>
  <c r="K20" i="1"/>
  <c r="Z61" i="1"/>
  <c r="AB61" i="1"/>
  <c r="U61" i="1"/>
  <c r="K61" i="1"/>
  <c r="AD104" i="1"/>
  <c r="AA104" i="1"/>
  <c r="Z104" i="1"/>
  <c r="AB104" i="1"/>
  <c r="U104" i="1"/>
  <c r="K104" i="1"/>
  <c r="Z62" i="1"/>
  <c r="AB62" i="1"/>
  <c r="U62" i="1"/>
  <c r="K62" i="1"/>
  <c r="AA19" i="1"/>
  <c r="Z19" i="1"/>
  <c r="AB19" i="1"/>
  <c r="U19" i="1"/>
  <c r="K19" i="1"/>
  <c r="AA103" i="1"/>
  <c r="Z103" i="1"/>
  <c r="AB103" i="1"/>
  <c r="U103" i="1"/>
  <c r="K103" i="1"/>
  <c r="Z60" i="1"/>
  <c r="AB60" i="1"/>
  <c r="U60" i="1"/>
  <c r="K60" i="1"/>
  <c r="AA18" i="1"/>
  <c r="Z18" i="1"/>
  <c r="AB18" i="1"/>
  <c r="U18" i="1"/>
  <c r="K18" i="1"/>
  <c r="AF102" i="1"/>
  <c r="AE102" i="1"/>
  <c r="AD102" i="1"/>
  <c r="AA102" i="1"/>
  <c r="Z102" i="1"/>
  <c r="AB102" i="1"/>
  <c r="U102" i="1"/>
  <c r="Z59" i="1"/>
  <c r="AB59" i="1"/>
  <c r="U59" i="1"/>
  <c r="K102" i="1"/>
  <c r="K59" i="1"/>
  <c r="AE17" i="1"/>
  <c r="AD17" i="1"/>
  <c r="Z17" i="1"/>
  <c r="AB17" i="1"/>
  <c r="AA17" i="1"/>
  <c r="U17" i="1"/>
  <c r="K17" i="1"/>
  <c r="AA101" i="1"/>
  <c r="Z101" i="1"/>
  <c r="AB101" i="1"/>
  <c r="U101" i="1"/>
  <c r="K101" i="1"/>
  <c r="Z58" i="1"/>
  <c r="AB58" i="1"/>
  <c r="U58" i="1"/>
  <c r="K58" i="1"/>
  <c r="Z100" i="1"/>
  <c r="Z16" i="1"/>
  <c r="AF16" i="1"/>
  <c r="AE16" i="1"/>
  <c r="AB16" i="1"/>
  <c r="AA16" i="1"/>
  <c r="U16" i="1"/>
  <c r="K16" i="1"/>
  <c r="AB100" i="1"/>
  <c r="AA100" i="1"/>
  <c r="U100" i="1"/>
  <c r="K100" i="1"/>
  <c r="AA122" i="1"/>
  <c r="Z122" i="1"/>
  <c r="AB122" i="1"/>
  <c r="U122" i="1"/>
  <c r="K122" i="1"/>
  <c r="Z80" i="1"/>
  <c r="AB80" i="1"/>
  <c r="U80" i="1"/>
  <c r="K80" i="1"/>
  <c r="Z38" i="1"/>
  <c r="AB38" i="1"/>
  <c r="AA38" i="1"/>
  <c r="U38" i="1"/>
  <c r="K38" i="1"/>
  <c r="AG121" i="1"/>
  <c r="AF121" i="1"/>
  <c r="Z121" i="1"/>
  <c r="AB121" i="1"/>
  <c r="AA121" i="1"/>
  <c r="U121" i="1"/>
  <c r="K121" i="1"/>
  <c r="AA37" i="1"/>
  <c r="Z37" i="1"/>
  <c r="AB37" i="1"/>
  <c r="U37" i="1"/>
  <c r="K37" i="1"/>
  <c r="AP79" i="1"/>
  <c r="AO79" i="1"/>
  <c r="Z79" i="1"/>
  <c r="AB79" i="1"/>
  <c r="U79" i="1"/>
  <c r="K79" i="1"/>
  <c r="K6" i="1"/>
  <c r="U6" i="1"/>
  <c r="Z6" i="1"/>
  <c r="AA6" i="1"/>
  <c r="AB6" i="1"/>
  <c r="AF6" i="1"/>
  <c r="AG6" i="1"/>
  <c r="K7" i="1"/>
  <c r="U7" i="1"/>
  <c r="Z7" i="1"/>
  <c r="AA7" i="1"/>
  <c r="AB7" i="1"/>
  <c r="K8" i="1"/>
  <c r="U8" i="1"/>
  <c r="Z8" i="1"/>
  <c r="AA8" i="1"/>
  <c r="AB8" i="1"/>
  <c r="K9" i="1"/>
  <c r="U9" i="1"/>
  <c r="Z9" i="1"/>
  <c r="AA9" i="1"/>
  <c r="AB9" i="1"/>
  <c r="K10" i="1"/>
  <c r="U10" i="1"/>
  <c r="Z10" i="1"/>
  <c r="AA10" i="1"/>
  <c r="AB10" i="1"/>
  <c r="K23" i="1"/>
  <c r="U23" i="1"/>
  <c r="Z23" i="1"/>
  <c r="AA23" i="1"/>
  <c r="AB23" i="1"/>
  <c r="AS23" i="1"/>
  <c r="AT23" i="1"/>
  <c r="AU23" i="1"/>
  <c r="K24" i="1"/>
  <c r="U24" i="1"/>
  <c r="Z24" i="1"/>
  <c r="AA24" i="1"/>
  <c r="AB24" i="1"/>
  <c r="K25" i="1"/>
  <c r="U25" i="1"/>
  <c r="Z25" i="1"/>
  <c r="AA25" i="1"/>
  <c r="AB25" i="1"/>
  <c r="K26" i="1"/>
  <c r="U26" i="1"/>
  <c r="Z26" i="1"/>
  <c r="AA26" i="1"/>
  <c r="AB26" i="1"/>
  <c r="K27" i="1"/>
  <c r="U27" i="1"/>
  <c r="Z27" i="1"/>
  <c r="AA27" i="1"/>
  <c r="AB27" i="1"/>
  <c r="K28" i="1"/>
  <c r="U28" i="1"/>
  <c r="Z28" i="1"/>
  <c r="AA28" i="1"/>
  <c r="AB28" i="1"/>
  <c r="K44" i="1"/>
  <c r="U44" i="1"/>
  <c r="Z44" i="1"/>
  <c r="AB44" i="1"/>
  <c r="K45" i="1"/>
  <c r="U45" i="1"/>
  <c r="Z45" i="1"/>
  <c r="AB45" i="1"/>
  <c r="AO45" i="1"/>
  <c r="AQ45" i="1"/>
  <c r="K46" i="1"/>
  <c r="U46" i="1"/>
  <c r="Z46" i="1"/>
  <c r="AB46" i="1"/>
  <c r="K47" i="1"/>
  <c r="U47" i="1"/>
  <c r="Z47" i="1"/>
  <c r="AB47" i="1"/>
  <c r="K48" i="1"/>
  <c r="U48" i="1"/>
  <c r="Z48" i="1"/>
  <c r="AB48" i="1"/>
  <c r="AN48" i="1"/>
  <c r="K49" i="1"/>
  <c r="U49" i="1"/>
  <c r="Z49" i="1"/>
  <c r="AB49" i="1"/>
  <c r="K50" i="1"/>
  <c r="U50" i="1"/>
  <c r="Z50" i="1"/>
  <c r="AB50" i="1"/>
  <c r="K51" i="1"/>
  <c r="U51" i="1"/>
  <c r="Z51" i="1"/>
  <c r="AB51" i="1"/>
  <c r="K52" i="1"/>
  <c r="U52" i="1"/>
  <c r="Z52" i="1"/>
  <c r="AB52" i="1"/>
  <c r="K65" i="1"/>
  <c r="U65" i="1"/>
  <c r="Z65" i="1"/>
  <c r="AB65" i="1"/>
  <c r="K66" i="1"/>
  <c r="U66" i="1"/>
  <c r="Z66" i="1"/>
  <c r="AB66" i="1"/>
  <c r="AP66" i="1"/>
  <c r="K67" i="1"/>
  <c r="U67" i="1"/>
  <c r="Z67" i="1"/>
  <c r="AB67" i="1"/>
  <c r="K68" i="1"/>
  <c r="U68" i="1"/>
  <c r="Z68" i="1"/>
  <c r="AB68" i="1"/>
  <c r="K69" i="1"/>
  <c r="U69" i="1"/>
  <c r="Z69" i="1"/>
  <c r="AB69" i="1"/>
  <c r="K70" i="1"/>
  <c r="U70" i="1"/>
  <c r="Z70" i="1"/>
  <c r="AB70" i="1"/>
  <c r="K86" i="1"/>
  <c r="U86" i="1"/>
  <c r="Z86" i="1"/>
  <c r="AA86" i="1"/>
  <c r="AB86" i="1"/>
  <c r="K87" i="1"/>
  <c r="U87" i="1"/>
  <c r="Z87" i="1"/>
  <c r="AA87" i="1"/>
  <c r="AB87" i="1"/>
  <c r="AD87" i="1"/>
  <c r="AF87" i="1"/>
  <c r="K88" i="1"/>
  <c r="U88" i="1"/>
  <c r="Z88" i="1"/>
  <c r="AA88" i="1"/>
  <c r="AB88" i="1"/>
  <c r="AE88" i="1"/>
  <c r="AF88" i="1"/>
  <c r="AG88" i="1"/>
  <c r="AH88" i="1"/>
  <c r="AI88" i="1"/>
  <c r="AJ88" i="1"/>
  <c r="K89" i="1"/>
  <c r="U89" i="1"/>
  <c r="Z89" i="1"/>
  <c r="AA89" i="1"/>
  <c r="AB89" i="1"/>
  <c r="AD89" i="1"/>
  <c r="AE89" i="1"/>
  <c r="AF89" i="1"/>
  <c r="K90" i="1"/>
  <c r="U90" i="1"/>
  <c r="Z90" i="1"/>
  <c r="AA90" i="1"/>
  <c r="AB90" i="1"/>
  <c r="K91" i="1"/>
  <c r="U91" i="1"/>
  <c r="Z91" i="1"/>
  <c r="AA91" i="1"/>
  <c r="AB91" i="1"/>
  <c r="AD91" i="1"/>
  <c r="AE91" i="1"/>
  <c r="AN91" i="1"/>
  <c r="K92" i="1"/>
  <c r="U92" i="1"/>
  <c r="Z92" i="1"/>
  <c r="AA92" i="1"/>
  <c r="AB92" i="1"/>
  <c r="K93" i="1"/>
  <c r="U93" i="1"/>
  <c r="Z93" i="1"/>
  <c r="AA93" i="1"/>
  <c r="AB93" i="1"/>
  <c r="K94" i="1"/>
  <c r="U94" i="1"/>
  <c r="Z94" i="1"/>
  <c r="AA94" i="1"/>
  <c r="AB94" i="1"/>
  <c r="AF94" i="1"/>
  <c r="AN94" i="1"/>
  <c r="K107" i="1"/>
  <c r="U107" i="1"/>
  <c r="Z107" i="1"/>
  <c r="AA107" i="1"/>
  <c r="AB107" i="1"/>
  <c r="AE107" i="1"/>
  <c r="AP107" i="1"/>
  <c r="AQ107" i="1"/>
  <c r="K108" i="1"/>
  <c r="U108" i="1"/>
  <c r="Z108" i="1"/>
  <c r="AA108" i="1"/>
  <c r="AB108" i="1"/>
  <c r="AF108" i="1"/>
  <c r="AN108" i="1"/>
  <c r="K109" i="1"/>
  <c r="U109" i="1"/>
  <c r="Z109" i="1"/>
  <c r="AA109" i="1"/>
  <c r="AB109" i="1"/>
  <c r="AF109" i="1"/>
  <c r="K110" i="1"/>
  <c r="U110" i="1"/>
  <c r="Z110" i="1"/>
  <c r="AA110" i="1"/>
  <c r="AB110" i="1"/>
  <c r="K111" i="1"/>
  <c r="U111" i="1"/>
  <c r="Z111" i="1"/>
  <c r="AA111" i="1"/>
  <c r="AB111" i="1"/>
  <c r="AG111" i="1"/>
  <c r="K112" i="1"/>
  <c r="U112" i="1"/>
  <c r="Z112" i="1"/>
  <c r="AA112" i="1"/>
  <c r="AB112" i="1"/>
  <c r="K29" i="1"/>
  <c r="U29" i="1"/>
  <c r="Z29" i="1"/>
  <c r="AA29" i="1"/>
  <c r="AB29" i="1"/>
  <c r="K113" i="1"/>
  <c r="U113" i="1"/>
  <c r="Z113" i="1"/>
  <c r="AA113" i="1"/>
  <c r="AB113" i="1"/>
  <c r="AN113" i="1"/>
  <c r="K71" i="1"/>
  <c r="U71" i="1"/>
  <c r="Z71" i="1"/>
  <c r="AB71" i="1"/>
  <c r="K30" i="1"/>
  <c r="U30" i="1"/>
  <c r="Z30" i="1"/>
  <c r="AA30" i="1"/>
  <c r="AB30" i="1"/>
  <c r="K72" i="1"/>
  <c r="U72" i="1"/>
  <c r="Z72" i="1"/>
  <c r="AB72" i="1"/>
  <c r="K114" i="1"/>
  <c r="U114" i="1"/>
  <c r="Z114" i="1"/>
  <c r="AA114" i="1"/>
  <c r="AB114" i="1"/>
  <c r="AO114" i="1"/>
  <c r="K11" i="1"/>
  <c r="U11" i="1"/>
  <c r="Z11" i="1"/>
  <c r="AA11" i="1"/>
  <c r="AB11" i="1"/>
  <c r="AE11" i="1"/>
  <c r="AF11" i="1"/>
  <c r="AN11" i="1"/>
  <c r="K95" i="1"/>
  <c r="U95" i="1"/>
  <c r="Z95" i="1"/>
  <c r="AA95" i="1"/>
  <c r="AB95" i="1"/>
  <c r="K53" i="1"/>
  <c r="U53" i="1"/>
  <c r="Z53" i="1"/>
  <c r="AB53" i="1"/>
  <c r="K12" i="1"/>
  <c r="U12" i="1"/>
  <c r="Z12" i="1"/>
  <c r="AA12" i="1"/>
  <c r="AB12" i="1"/>
  <c r="AD12" i="1"/>
  <c r="AE12" i="1"/>
  <c r="AF12" i="1"/>
  <c r="AN12" i="1"/>
  <c r="K54" i="1"/>
  <c r="U54" i="1"/>
  <c r="Z54" i="1"/>
  <c r="AB54" i="1"/>
  <c r="K96" i="1"/>
  <c r="U96" i="1"/>
  <c r="Z96" i="1"/>
  <c r="AA96" i="1"/>
  <c r="AB96" i="1"/>
  <c r="AD96" i="1"/>
  <c r="K13" i="1"/>
  <c r="U13" i="1"/>
  <c r="Z13" i="1"/>
  <c r="AA13" i="1"/>
  <c r="AB13" i="1"/>
  <c r="AD13" i="1"/>
  <c r="AE13" i="1"/>
  <c r="AF13" i="1"/>
  <c r="AN13" i="1"/>
  <c r="K97" i="1"/>
  <c r="U97" i="1"/>
  <c r="Z97" i="1"/>
  <c r="AA97" i="1"/>
  <c r="AB97" i="1"/>
  <c r="K55" i="1"/>
  <c r="U55" i="1"/>
  <c r="Z55" i="1"/>
  <c r="AB55" i="1"/>
  <c r="K56" i="1"/>
  <c r="U56" i="1"/>
  <c r="Z56" i="1"/>
  <c r="AB56" i="1"/>
  <c r="K98" i="1"/>
  <c r="U98" i="1"/>
  <c r="Z98" i="1"/>
  <c r="AA98" i="1"/>
  <c r="AB98" i="1"/>
  <c r="K14" i="1"/>
  <c r="U14" i="1"/>
  <c r="Z14" i="1"/>
  <c r="AA14" i="1"/>
  <c r="AB14" i="1"/>
  <c r="AE14" i="1"/>
  <c r="AF14" i="1"/>
  <c r="K57" i="1"/>
  <c r="U57" i="1"/>
  <c r="Z57" i="1"/>
  <c r="AB57" i="1"/>
  <c r="K99" i="1"/>
  <c r="U99" i="1"/>
  <c r="Z99" i="1"/>
  <c r="AA99" i="1"/>
  <c r="AB99" i="1"/>
  <c r="AE99" i="1"/>
  <c r="K15" i="1"/>
  <c r="U15" i="1"/>
  <c r="Z15" i="1"/>
  <c r="AA15" i="1"/>
  <c r="AB15" i="1"/>
  <c r="AD15" i="1"/>
  <c r="AE15" i="1"/>
  <c r="AN15" i="1"/>
  <c r="K73" i="1"/>
  <c r="U73" i="1"/>
  <c r="Z73" i="1"/>
  <c r="AB73" i="1"/>
  <c r="K115" i="1"/>
  <c r="U115" i="1"/>
  <c r="Z115" i="1"/>
  <c r="AA115" i="1"/>
  <c r="AB115" i="1"/>
  <c r="K31" i="1"/>
  <c r="U31" i="1"/>
  <c r="Z31" i="1"/>
  <c r="AA31" i="1"/>
  <c r="AB31" i="1"/>
  <c r="K32" i="1"/>
  <c r="U32" i="1"/>
  <c r="Z32" i="1"/>
  <c r="AA32" i="1"/>
  <c r="AB32" i="1"/>
  <c r="AE32" i="1"/>
  <c r="AN32" i="1"/>
  <c r="K116" i="1"/>
  <c r="U116" i="1"/>
  <c r="Z116" i="1"/>
  <c r="AA116" i="1"/>
  <c r="AB116" i="1"/>
  <c r="K74" i="1"/>
  <c r="U74" i="1"/>
  <c r="Z74" i="1"/>
  <c r="AB74" i="1"/>
  <c r="K33" i="1"/>
  <c r="U33" i="1"/>
  <c r="Z33" i="1"/>
  <c r="AA33" i="1"/>
  <c r="AB33" i="1"/>
  <c r="K75" i="1"/>
  <c r="U75" i="1"/>
  <c r="Z75" i="1"/>
  <c r="AB75" i="1"/>
  <c r="K117" i="1"/>
  <c r="U117" i="1"/>
  <c r="Z117" i="1"/>
  <c r="AA117" i="1"/>
  <c r="AB117" i="1"/>
  <c r="K34" i="1"/>
  <c r="U34" i="1"/>
  <c r="Z34" i="1"/>
  <c r="AA34" i="1"/>
  <c r="AB34" i="1"/>
  <c r="AG34" i="1"/>
  <c r="K118" i="1"/>
  <c r="U118" i="1"/>
  <c r="Z118" i="1"/>
  <c r="AA118" i="1"/>
  <c r="AB118" i="1"/>
  <c r="AE118" i="1"/>
  <c r="K76" i="1"/>
  <c r="U76" i="1"/>
  <c r="Z76" i="1"/>
  <c r="AB76" i="1"/>
  <c r="AN76" i="1"/>
  <c r="AO76" i="1"/>
  <c r="K35" i="1"/>
  <c r="U35" i="1"/>
  <c r="Z35" i="1"/>
  <c r="AA35" i="1"/>
  <c r="AB35" i="1"/>
  <c r="AE35" i="1"/>
  <c r="K119" i="1"/>
  <c r="U119" i="1"/>
  <c r="Z119" i="1"/>
  <c r="AA119" i="1"/>
  <c r="AB119" i="1"/>
  <c r="AE119" i="1"/>
  <c r="K77" i="1"/>
  <c r="U77" i="1"/>
  <c r="Z77" i="1"/>
  <c r="AB77" i="1"/>
  <c r="K78" i="1"/>
  <c r="U78" i="1"/>
  <c r="Z78" i="1"/>
  <c r="AB78" i="1"/>
  <c r="K120" i="1"/>
  <c r="U120" i="1"/>
  <c r="Z120" i="1"/>
  <c r="AA120" i="1"/>
  <c r="AB120" i="1"/>
  <c r="K36" i="1"/>
  <c r="U36" i="1"/>
  <c r="Z36" i="1"/>
  <c r="AA36" i="1"/>
  <c r="AB36" i="1"/>
  <c r="AE5" i="1"/>
  <c r="AD5" i="1"/>
  <c r="AA5" i="1"/>
  <c r="Z5" i="1"/>
  <c r="AB5" i="1"/>
  <c r="U5" i="1"/>
  <c r="K5" i="1"/>
  <c r="Z3" i="1"/>
  <c r="Z4" i="1"/>
  <c r="Z2" i="1"/>
  <c r="AH4" i="1"/>
  <c r="AB4" i="1"/>
  <c r="AA4" i="1"/>
  <c r="U4" i="1"/>
  <c r="K4" i="1"/>
  <c r="AB3" i="1"/>
  <c r="AA3" i="1"/>
  <c r="U3" i="1"/>
  <c r="K3" i="1"/>
  <c r="AG2" i="1"/>
  <c r="AB2" i="1"/>
  <c r="AA2" i="1"/>
  <c r="U2" i="1"/>
  <c r="K2" i="1"/>
</calcChain>
</file>

<file path=xl/sharedStrings.xml><?xml version="1.0" encoding="utf-8"?>
<sst xmlns="http://schemas.openxmlformats.org/spreadsheetml/2006/main" count="734" uniqueCount="152">
  <si>
    <t>20180609</t>
  </si>
  <si>
    <t>M-only</t>
  </si>
  <si>
    <t>C36</t>
  </si>
  <si>
    <t>.</t>
  </si>
  <si>
    <t>All H</t>
  </si>
  <si>
    <t>M+T</t>
  </si>
  <si>
    <t>C35</t>
  </si>
  <si>
    <t>T-only</t>
  </si>
  <si>
    <t>C30</t>
  </si>
  <si>
    <t>20180610</t>
  </si>
  <si>
    <t>C42</t>
  </si>
  <si>
    <t>C44</t>
  </si>
  <si>
    <t>C52</t>
  </si>
  <si>
    <t>C47</t>
  </si>
  <si>
    <t>C51</t>
  </si>
  <si>
    <t>C49</t>
  </si>
  <si>
    <t>C54</t>
  </si>
  <si>
    <t>C43</t>
  </si>
  <si>
    <t>Date</t>
  </si>
  <si>
    <t>Age.day</t>
  </si>
  <si>
    <t>Set</t>
  </si>
  <si>
    <t>Stimulus</t>
  </si>
  <si>
    <t>StimClass1</t>
  </si>
  <si>
    <t>StimClass2</t>
  </si>
  <si>
    <t>Clutch</t>
  </si>
  <si>
    <t>Tray</t>
  </si>
  <si>
    <t>SetupHour</t>
  </si>
  <si>
    <t>SetupMin</t>
  </si>
  <si>
    <t>SetupTime</t>
  </si>
  <si>
    <t>AlreadyH</t>
  </si>
  <si>
    <t>OtherNonTest.LD</t>
  </si>
  <si>
    <t>HinSetup</t>
  </si>
  <si>
    <t>TestEggs.Con</t>
  </si>
  <si>
    <t>TestEggs.NC</t>
  </si>
  <si>
    <t>TestEggs.Primary</t>
  </si>
  <si>
    <t>Stage1</t>
  </si>
  <si>
    <t>Stage2</t>
  </si>
  <si>
    <t>Stage3</t>
  </si>
  <si>
    <t>StageAvg</t>
  </si>
  <si>
    <t>H contact</t>
  </si>
  <si>
    <t>H no contact</t>
  </si>
  <si>
    <t>Hatchability.Test</t>
  </si>
  <si>
    <t>Hatch.Primary</t>
  </si>
  <si>
    <t>PHinContact</t>
  </si>
  <si>
    <t>PHNoContact</t>
  </si>
  <si>
    <t>Con1</t>
  </si>
  <si>
    <t>Con2</t>
  </si>
  <si>
    <t>Con3</t>
  </si>
  <si>
    <t>Con4</t>
  </si>
  <si>
    <t>Con5</t>
  </si>
  <si>
    <t>Con6</t>
  </si>
  <si>
    <t>Con7</t>
  </si>
  <si>
    <t>Con8</t>
  </si>
  <si>
    <t>Con9</t>
  </si>
  <si>
    <t>Con10</t>
  </si>
  <si>
    <t>NC1</t>
  </si>
  <si>
    <t>NC2</t>
  </si>
  <si>
    <t>NC3</t>
  </si>
  <si>
    <t>NC4</t>
  </si>
  <si>
    <t>NC5</t>
  </si>
  <si>
    <t>NC6</t>
  </si>
  <si>
    <t>NC7</t>
  </si>
  <si>
    <t>NC8</t>
  </si>
  <si>
    <t>NC9</t>
  </si>
  <si>
    <t>NC10</t>
  </si>
  <si>
    <t>NC11</t>
  </si>
  <si>
    <t>NC12</t>
  </si>
  <si>
    <t>NC13</t>
  </si>
  <si>
    <t>NC14</t>
  </si>
  <si>
    <t>NC15</t>
  </si>
  <si>
    <t>Notes</t>
  </si>
  <si>
    <t>PH.Primary</t>
  </si>
  <si>
    <t>20180611</t>
  </si>
  <si>
    <t>C41</t>
  </si>
  <si>
    <t>C40</t>
  </si>
  <si>
    <t>C50</t>
  </si>
  <si>
    <t>C48</t>
  </si>
  <si>
    <t>C59</t>
  </si>
  <si>
    <t>C60</t>
  </si>
  <si>
    <t>C39</t>
  </si>
  <si>
    <t>C61</t>
  </si>
  <si>
    <t>C58</t>
  </si>
  <si>
    <t>C89</t>
  </si>
  <si>
    <t>C91</t>
  </si>
  <si>
    <t>C85</t>
  </si>
  <si>
    <t>C90</t>
  </si>
  <si>
    <t>C79</t>
  </si>
  <si>
    <t>C88</t>
  </si>
  <si>
    <t>C116</t>
  </si>
  <si>
    <t>C114</t>
  </si>
  <si>
    <t>C118</t>
  </si>
  <si>
    <t>C117</t>
  </si>
  <si>
    <t>C115</t>
  </si>
  <si>
    <t>C111</t>
  </si>
  <si>
    <t>C113</t>
  </si>
  <si>
    <t>C112</t>
  </si>
  <si>
    <t>C121</t>
  </si>
  <si>
    <t>C158</t>
  </si>
  <si>
    <t>C160</t>
  </si>
  <si>
    <t>C157</t>
  </si>
  <si>
    <t>C159</t>
  </si>
  <si>
    <t>C156</t>
  </si>
  <si>
    <t>C161</t>
  </si>
  <si>
    <t>C171</t>
  </si>
  <si>
    <t>C186</t>
  </si>
  <si>
    <t>C180</t>
  </si>
  <si>
    <t>C172</t>
  </si>
  <si>
    <t>C170</t>
  </si>
  <si>
    <t>C177</t>
  </si>
  <si>
    <t>C184</t>
  </si>
  <si>
    <t>C175</t>
  </si>
  <si>
    <t>C185</t>
  </si>
  <si>
    <t>C169</t>
  </si>
  <si>
    <t>C176</t>
  </si>
  <si>
    <t>C189</t>
  </si>
  <si>
    <t>C190</t>
  </si>
  <si>
    <t>C191</t>
  </si>
  <si>
    <t>C192</t>
  </si>
  <si>
    <t>C219</t>
  </si>
  <si>
    <t>C220</t>
  </si>
  <si>
    <t>C223</t>
  </si>
  <si>
    <t>C224</t>
  </si>
  <si>
    <t>C221</t>
  </si>
  <si>
    <t>C226</t>
  </si>
  <si>
    <t>C222</t>
  </si>
  <si>
    <t>C228</t>
  </si>
  <si>
    <t>C227</t>
  </si>
  <si>
    <t>C225</t>
  </si>
  <si>
    <t>C218</t>
  </si>
  <si>
    <t>C245</t>
  </si>
  <si>
    <t>C239</t>
  </si>
  <si>
    <t>C243</t>
  </si>
  <si>
    <t>C240</t>
  </si>
  <si>
    <t>C242</t>
  </si>
  <si>
    <t>C266</t>
  </si>
  <si>
    <t>C265</t>
  </si>
  <si>
    <t>C267</t>
  </si>
  <si>
    <t>C261</t>
  </si>
  <si>
    <t>C257</t>
  </si>
  <si>
    <t>C256</t>
  </si>
  <si>
    <t>C262</t>
  </si>
  <si>
    <t>C268</t>
  </si>
  <si>
    <t>C263</t>
  </si>
  <si>
    <t>20180618</t>
  </si>
  <si>
    <t>20180621</t>
  </si>
  <si>
    <t>20180628</t>
  </si>
  <si>
    <t>20180615</t>
  </si>
  <si>
    <t>20180617</t>
  </si>
  <si>
    <t>20180624</t>
  </si>
  <si>
    <t>20180702</t>
  </si>
  <si>
    <t>20180703</t>
  </si>
  <si>
    <t>20180625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</si>
</sst>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/>
    <xf numFmtId="2" fontId="0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 applyFill="1" applyBorder="1"/>
    <xf numFmtId="0" fontId="2" fillId="0" borderId="0" xfId="0" applyFont="1" applyFill="1" applyBorder="1"/>
    <xf numFmtId="0" fontId="3" fillId="0" borderId="0" xfId="0" applyFont="1" applyFill="1" applyBorder="1"/>
    <xf numFmtId="49" fontId="0" fillId="0" borderId="0" xfId="0" applyNumberFormat="1" applyBorder="1"/>
    <xf numFmtId="0" fontId="0" fillId="0" borderId="0" xfId="0" applyBorder="1"/>
    <xf numFmtId="2" fontId="0" fillId="0" borderId="0" xfId="0" applyNumberFormat="1" applyFont="1" applyBorder="1"/>
    <xf numFmtId="2" fontId="0" fillId="0" borderId="0" xfId="0" applyNumberFormat="1" applyBorder="1"/>
    <xf numFmtId="2" fontId="1" fillId="0" borderId="0" xfId="0" applyNumberFormat="1" applyFont="1" applyFill="1" applyBorder="1"/>
    <xf numFmtId="2" fontId="1" fillId="0" borderId="0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1" fontId="4" fillId="0" borderId="0" xfId="0" applyNumberFormat="1" applyFont="1"/>
    <xf numFmtId="2" fontId="4" fillId="0" borderId="0" xfId="0" applyNumberFormat="1" applyFont="1"/>
    <xf numFmtId="0" fontId="5" fillId="0" borderId="0" xfId="0" applyFont="1"/>
    <xf numFmtId="2" fontId="6" fillId="0" borderId="0" xfId="0" applyNumberFormat="1" applyFont="1"/>
    <xf numFmtId="0" fontId="0" fillId="3" borderId="2" xfId="0" applyFill="1" applyBorder="1" applyAlignment="1">
      <alignment horizontal="center"/>
    </xf>
    <xf numFmtId="2" fontId="1" fillId="0" borderId="1" xfId="0" applyNumberFormat="1" applyFont="1" applyFill="1" applyBorder="1"/>
    <xf numFmtId="0" fontId="7" fillId="4" borderId="0" xfId="0" applyFont="1" applyFill="1" applyBorder="1"/>
    <xf numFmtId="0" fontId="7" fillId="4" borderId="0" xfId="0" applyFont="1" applyFill="1"/>
    <xf numFmtId="0" fontId="0" fillId="5" borderId="0" xfId="0" applyFill="1"/>
    <xf numFmtId="0" fontId="0" fillId="6" borderId="0" xfId="0" applyFill="1"/>
    <xf numFmtId="0" fontId="0" fillId="4" borderId="0" xfId="0" applyFill="1"/>
    <xf numFmtId="0" fontId="5" fillId="3" borderId="0" xfId="0" applyFont="1" applyFill="1"/>
    <xf numFmtId="0" fontId="0" fillId="2" borderId="2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/>
    <xf numFmtId="0" fontId="0" fillId="2" borderId="2" xfId="0" applyFill="1" applyBorder="1"/>
    <xf numFmtId="49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13E6-CEB4-4A37-9687-78ACFD907AF0}">
  <dimension ref="A1:BC127"/>
  <sheetViews>
    <sheetView tabSelected="1" zoomScale="83" workbookViewId="0">
      <selection activeCell="A107" sqref="A107"/>
    </sheetView>
  </sheetViews>
  <sheetFormatPr defaultRowHeight="14.4" x14ac:dyDescent="0.3"/>
  <sheetData>
    <row r="1" spans="1:55" ht="15.6" x14ac:dyDescent="0.3">
      <c r="A1" s="14" t="s">
        <v>18</v>
      </c>
      <c r="B1" s="30" t="s">
        <v>19</v>
      </c>
      <c r="C1" s="15" t="s">
        <v>20</v>
      </c>
      <c r="D1" s="15" t="s">
        <v>21</v>
      </c>
      <c r="E1" s="15" t="s">
        <v>22</v>
      </c>
      <c r="F1" s="15" t="s">
        <v>23</v>
      </c>
      <c r="G1" s="15" t="s">
        <v>24</v>
      </c>
      <c r="H1" s="15" t="s">
        <v>25</v>
      </c>
      <c r="I1" s="16" t="s">
        <v>26</v>
      </c>
      <c r="J1" s="16" t="s">
        <v>27</v>
      </c>
      <c r="K1" s="17" t="s">
        <v>28</v>
      </c>
      <c r="L1" s="15" t="s">
        <v>29</v>
      </c>
      <c r="M1" s="15" t="s">
        <v>30</v>
      </c>
      <c r="N1" s="15" t="s">
        <v>31</v>
      </c>
      <c r="O1" s="15" t="s">
        <v>32</v>
      </c>
      <c r="P1" s="15" t="s">
        <v>33</v>
      </c>
      <c r="Q1" s="18" t="s">
        <v>34</v>
      </c>
      <c r="R1" s="16" t="s">
        <v>35</v>
      </c>
      <c r="S1" s="16" t="s">
        <v>36</v>
      </c>
      <c r="T1" s="16" t="s">
        <v>37</v>
      </c>
      <c r="U1" s="17" t="s">
        <v>38</v>
      </c>
      <c r="V1" s="15" t="s">
        <v>39</v>
      </c>
      <c r="W1" s="15" t="s">
        <v>40</v>
      </c>
      <c r="X1" s="15" t="s">
        <v>41</v>
      </c>
      <c r="Y1" s="18" t="s">
        <v>42</v>
      </c>
      <c r="Z1" s="27" t="s">
        <v>71</v>
      </c>
      <c r="AA1" s="19" t="s">
        <v>43</v>
      </c>
      <c r="AB1" s="19" t="s">
        <v>44</v>
      </c>
      <c r="AC1" s="15" t="s">
        <v>21</v>
      </c>
      <c r="AD1" s="15" t="s">
        <v>45</v>
      </c>
      <c r="AE1" s="15" t="s">
        <v>46</v>
      </c>
      <c r="AF1" s="15" t="s">
        <v>47</v>
      </c>
      <c r="AG1" s="15" t="s">
        <v>48</v>
      </c>
      <c r="AH1" s="15" t="s">
        <v>49</v>
      </c>
      <c r="AI1" s="15" t="s">
        <v>50</v>
      </c>
      <c r="AJ1" s="15" t="s">
        <v>51</v>
      </c>
      <c r="AK1" s="15" t="s">
        <v>52</v>
      </c>
      <c r="AL1" s="15" t="s">
        <v>53</v>
      </c>
      <c r="AM1" s="15" t="s">
        <v>54</v>
      </c>
      <c r="AN1" s="15" t="s">
        <v>55</v>
      </c>
      <c r="AO1" s="15" t="s">
        <v>56</v>
      </c>
      <c r="AP1" s="15" t="s">
        <v>57</v>
      </c>
      <c r="AQ1" s="15" t="s">
        <v>58</v>
      </c>
      <c r="AR1" s="15" t="s">
        <v>59</v>
      </c>
      <c r="AS1" s="15" t="s">
        <v>60</v>
      </c>
      <c r="AT1" s="15" t="s">
        <v>61</v>
      </c>
      <c r="AU1" s="15" t="s">
        <v>62</v>
      </c>
      <c r="AV1" s="15" t="s">
        <v>63</v>
      </c>
      <c r="AW1" s="15" t="s">
        <v>64</v>
      </c>
      <c r="AX1" s="15" t="s">
        <v>65</v>
      </c>
      <c r="AY1" s="15" t="s">
        <v>66</v>
      </c>
      <c r="AZ1" s="15" t="s">
        <v>67</v>
      </c>
      <c r="BA1" s="15" t="s">
        <v>68</v>
      </c>
      <c r="BB1" s="15" t="s">
        <v>69</v>
      </c>
      <c r="BC1" s="15" t="s">
        <v>70</v>
      </c>
    </row>
    <row r="2" spans="1:55" ht="16.2" thickBot="1" x14ac:dyDescent="0.35">
      <c r="A2" s="8" t="s">
        <v>9</v>
      </c>
      <c r="B2" s="20">
        <v>4</v>
      </c>
      <c r="C2" s="9">
        <v>2</v>
      </c>
      <c r="D2" s="22" t="s">
        <v>5</v>
      </c>
      <c r="E2" s="9"/>
      <c r="F2" s="9"/>
      <c r="G2" s="9" t="s">
        <v>10</v>
      </c>
      <c r="H2" s="9">
        <v>1</v>
      </c>
      <c r="I2" s="5">
        <v>20</v>
      </c>
      <c r="J2" s="5">
        <v>9</v>
      </c>
      <c r="K2" s="10">
        <f>(I2)+(J2/60)</f>
        <v>20.149999999999999</v>
      </c>
      <c r="L2" s="9">
        <v>0</v>
      </c>
      <c r="M2" s="9">
        <v>0</v>
      </c>
      <c r="N2" s="9">
        <v>0</v>
      </c>
      <c r="O2" s="9">
        <v>10</v>
      </c>
      <c r="P2" s="9">
        <v>5</v>
      </c>
      <c r="Q2" s="6">
        <v>10</v>
      </c>
      <c r="R2" s="5">
        <v>29</v>
      </c>
      <c r="S2" s="5">
        <v>30</v>
      </c>
      <c r="T2" s="5">
        <v>29</v>
      </c>
      <c r="U2" s="11">
        <f>(R2+S2+T2)/3</f>
        <v>29.333333333333332</v>
      </c>
      <c r="V2" s="5">
        <v>9</v>
      </c>
      <c r="W2" s="5">
        <v>3</v>
      </c>
      <c r="X2" s="9" t="s">
        <v>4</v>
      </c>
      <c r="Y2" s="6">
        <v>9</v>
      </c>
      <c r="Z2" s="6">
        <f>Y2/Q2</f>
        <v>0.9</v>
      </c>
      <c r="AA2" s="21">
        <f>V2/O2</f>
        <v>0.9</v>
      </c>
      <c r="AB2" s="13">
        <f>W2/P2</f>
        <v>0.6</v>
      </c>
      <c r="AC2" s="9" t="s">
        <v>5</v>
      </c>
      <c r="AD2" s="7">
        <v>5</v>
      </c>
      <c r="AE2" s="7">
        <v>36</v>
      </c>
      <c r="AF2" s="9">
        <v>46</v>
      </c>
      <c r="AG2" s="9">
        <f>60+31</f>
        <v>91</v>
      </c>
      <c r="AH2" s="9"/>
      <c r="AI2" s="9"/>
      <c r="AJ2" s="9"/>
      <c r="AK2" s="9"/>
      <c r="AL2" s="9"/>
      <c r="AM2" s="8"/>
      <c r="AN2" s="28">
        <v>63</v>
      </c>
      <c r="AO2" s="34">
        <v>100</v>
      </c>
      <c r="AP2" s="33"/>
      <c r="AQ2" s="34"/>
      <c r="AR2" s="34"/>
      <c r="AS2" s="34"/>
      <c r="AT2" s="35"/>
      <c r="AU2" s="28"/>
      <c r="AV2" s="34"/>
      <c r="AW2" s="33"/>
      <c r="AX2" s="9"/>
      <c r="AY2" s="9"/>
      <c r="AZ2" s="9"/>
      <c r="BA2" s="9"/>
      <c r="BB2" s="5"/>
      <c r="BC2" s="5"/>
    </row>
    <row r="3" spans="1:55" ht="16.8" thickTop="1" thickBot="1" x14ac:dyDescent="0.35">
      <c r="A3" s="1" t="s">
        <v>9</v>
      </c>
      <c r="B3" s="20">
        <v>4</v>
      </c>
      <c r="C3">
        <v>3</v>
      </c>
      <c r="D3" s="23" t="s">
        <v>5</v>
      </c>
      <c r="G3" t="s">
        <v>13</v>
      </c>
      <c r="H3">
        <v>2</v>
      </c>
      <c r="I3" s="5">
        <v>21</v>
      </c>
      <c r="J3" s="5">
        <v>41</v>
      </c>
      <c r="K3" s="2">
        <f>(I3)+(J3/60)</f>
        <v>21.683333333333334</v>
      </c>
      <c r="L3">
        <v>0</v>
      </c>
      <c r="M3">
        <v>0</v>
      </c>
      <c r="N3">
        <v>1</v>
      </c>
      <c r="O3">
        <v>9</v>
      </c>
      <c r="P3">
        <v>5</v>
      </c>
      <c r="Q3" s="6">
        <v>9</v>
      </c>
      <c r="R3" s="5">
        <v>29</v>
      </c>
      <c r="S3" s="5">
        <v>29</v>
      </c>
      <c r="T3" s="5">
        <v>29</v>
      </c>
      <c r="U3" s="3">
        <f>(R3+S3+T3)/3</f>
        <v>29</v>
      </c>
      <c r="V3" s="5">
        <v>0</v>
      </c>
      <c r="W3" s="5">
        <v>0</v>
      </c>
      <c r="X3" t="s">
        <v>4</v>
      </c>
      <c r="Y3" s="6">
        <v>0</v>
      </c>
      <c r="Z3" s="6">
        <f>Y3/Q3</f>
        <v>0</v>
      </c>
      <c r="AA3" s="21">
        <f>V3/O3</f>
        <v>0</v>
      </c>
      <c r="AB3" s="4">
        <f>W3/P3</f>
        <v>0</v>
      </c>
      <c r="AC3" t="s">
        <v>5</v>
      </c>
      <c r="AM3" s="1"/>
      <c r="AN3" s="28"/>
      <c r="AO3" s="34"/>
      <c r="AP3" s="33"/>
      <c r="AQ3" s="34"/>
      <c r="AR3" s="34"/>
      <c r="AS3" s="34"/>
      <c r="AT3" s="35"/>
      <c r="AU3" s="28"/>
      <c r="AV3" s="34"/>
      <c r="AW3" s="33"/>
      <c r="BB3" s="5"/>
      <c r="BC3" s="5"/>
    </row>
    <row r="4" spans="1:55" ht="16.8" thickTop="1" thickBot="1" x14ac:dyDescent="0.35">
      <c r="A4" s="1" t="s">
        <v>9</v>
      </c>
      <c r="B4" s="20">
        <v>4</v>
      </c>
      <c r="C4">
        <v>4</v>
      </c>
      <c r="D4" s="23" t="s">
        <v>5</v>
      </c>
      <c r="G4" t="s">
        <v>17</v>
      </c>
      <c r="H4">
        <v>1</v>
      </c>
      <c r="I4" s="5">
        <v>0</v>
      </c>
      <c r="J4" s="5">
        <v>38</v>
      </c>
      <c r="K4" s="2">
        <f>(I4)+(J4/60)</f>
        <v>0.6333333333333333</v>
      </c>
      <c r="L4">
        <v>0</v>
      </c>
      <c r="M4">
        <v>0</v>
      </c>
      <c r="N4">
        <v>1</v>
      </c>
      <c r="O4">
        <v>9</v>
      </c>
      <c r="P4">
        <v>5</v>
      </c>
      <c r="Q4" s="6">
        <v>9</v>
      </c>
      <c r="R4" s="5">
        <v>29</v>
      </c>
      <c r="S4" s="5">
        <v>30</v>
      </c>
      <c r="T4" s="5">
        <v>30</v>
      </c>
      <c r="U4" s="3">
        <f>(R4+S4+T4)/3</f>
        <v>29.666666666666668</v>
      </c>
      <c r="V4" s="5">
        <v>9</v>
      </c>
      <c r="W4" s="5">
        <v>3</v>
      </c>
      <c r="X4" t="s">
        <v>4</v>
      </c>
      <c r="Y4" s="6">
        <v>9</v>
      </c>
      <c r="Z4" s="6">
        <f>Y4/Q4</f>
        <v>1</v>
      </c>
      <c r="AA4" s="21">
        <f>V4/O4</f>
        <v>1</v>
      </c>
      <c r="AB4" s="4">
        <f>W4/P4</f>
        <v>0.6</v>
      </c>
      <c r="AC4" t="s">
        <v>5</v>
      </c>
      <c r="AD4">
        <v>37</v>
      </c>
      <c r="AE4">
        <v>40</v>
      </c>
      <c r="AF4">
        <v>43</v>
      </c>
      <c r="AG4">
        <v>65</v>
      </c>
      <c r="AH4">
        <f>60+39</f>
        <v>99</v>
      </c>
      <c r="AM4" s="1"/>
      <c r="AN4" s="28"/>
      <c r="AO4" s="34"/>
      <c r="AP4" s="33"/>
      <c r="AQ4" s="34"/>
      <c r="AR4" s="34"/>
      <c r="AS4" s="34"/>
      <c r="AT4" s="35"/>
      <c r="AU4" s="28"/>
      <c r="AV4" s="34"/>
      <c r="AW4" s="33"/>
      <c r="BB4" s="5"/>
      <c r="BC4" s="5"/>
    </row>
    <row r="5" spans="1:55" ht="16.2" thickTop="1" x14ac:dyDescent="0.3">
      <c r="A5" s="1" t="s">
        <v>72</v>
      </c>
      <c r="B5" s="20">
        <v>4</v>
      </c>
      <c r="C5">
        <v>7</v>
      </c>
      <c r="D5" s="26" t="s">
        <v>5</v>
      </c>
      <c r="G5" t="s">
        <v>79</v>
      </c>
      <c r="H5">
        <v>2</v>
      </c>
      <c r="I5" s="5">
        <v>22</v>
      </c>
      <c r="J5" s="5">
        <v>8</v>
      </c>
      <c r="K5" s="2">
        <f>(I5)+(J5/60)</f>
        <v>22.133333333333333</v>
      </c>
      <c r="L5">
        <v>0</v>
      </c>
      <c r="M5">
        <v>0</v>
      </c>
      <c r="N5">
        <v>0</v>
      </c>
      <c r="O5">
        <v>10</v>
      </c>
      <c r="P5">
        <v>5</v>
      </c>
      <c r="Q5" s="6">
        <v>10</v>
      </c>
      <c r="R5" s="5">
        <v>29</v>
      </c>
      <c r="S5" s="5">
        <v>29</v>
      </c>
      <c r="T5" s="5">
        <v>29</v>
      </c>
      <c r="U5" s="3">
        <f>(R5+S5+T5)/3</f>
        <v>29</v>
      </c>
      <c r="V5" s="5">
        <v>3</v>
      </c>
      <c r="W5" s="5">
        <v>0</v>
      </c>
      <c r="X5" t="s">
        <v>4</v>
      </c>
      <c r="Y5" s="6">
        <v>3</v>
      </c>
      <c r="Z5" s="6">
        <f>Y5/Q5</f>
        <v>0.3</v>
      </c>
      <c r="AA5" s="12">
        <f>V5/O5</f>
        <v>0.3</v>
      </c>
      <c r="AB5" s="4">
        <f>W5/P5</f>
        <v>0</v>
      </c>
      <c r="AC5" t="s">
        <v>5</v>
      </c>
      <c r="AD5">
        <f>60+24</f>
        <v>84</v>
      </c>
      <c r="AE5">
        <f>120+24</f>
        <v>144</v>
      </c>
      <c r="AM5" s="1"/>
      <c r="AN5" s="28"/>
      <c r="AO5" s="34"/>
      <c r="AP5" s="34"/>
      <c r="AQ5" s="34"/>
      <c r="AR5" s="34"/>
      <c r="AS5" s="34"/>
      <c r="AT5" s="35"/>
      <c r="AU5" s="28"/>
      <c r="AV5" s="34"/>
      <c r="AW5" s="34"/>
      <c r="BB5" s="5"/>
      <c r="BC5" s="5"/>
    </row>
    <row r="6" spans="1:55" ht="15.6" x14ac:dyDescent="0.3">
      <c r="A6" s="1" t="s">
        <v>72</v>
      </c>
      <c r="B6" s="20">
        <v>4</v>
      </c>
      <c r="C6">
        <v>8</v>
      </c>
      <c r="D6" s="26" t="s">
        <v>5</v>
      </c>
      <c r="G6" t="s">
        <v>78</v>
      </c>
      <c r="H6">
        <v>3</v>
      </c>
      <c r="I6" s="5">
        <v>23</v>
      </c>
      <c r="J6" s="5">
        <v>6</v>
      </c>
      <c r="K6" s="2">
        <f>(I6)+(J6/60)</f>
        <v>23.1</v>
      </c>
      <c r="L6">
        <v>0</v>
      </c>
      <c r="M6">
        <v>0</v>
      </c>
      <c r="N6">
        <v>1</v>
      </c>
      <c r="O6">
        <v>9</v>
      </c>
      <c r="P6">
        <v>5</v>
      </c>
      <c r="Q6" s="6">
        <v>9</v>
      </c>
      <c r="R6" s="5">
        <v>29</v>
      </c>
      <c r="S6" s="5">
        <v>30</v>
      </c>
      <c r="T6" s="5">
        <v>30</v>
      </c>
      <c r="U6" s="3">
        <f>(R6+S6+T6)/3</f>
        <v>29.666666666666668</v>
      </c>
      <c r="V6" s="5">
        <v>4</v>
      </c>
      <c r="W6" s="5">
        <v>1</v>
      </c>
      <c r="X6" t="s">
        <v>4</v>
      </c>
      <c r="Y6" s="6">
        <v>4</v>
      </c>
      <c r="Z6" s="6">
        <f>Y6/Q6</f>
        <v>0.44444444444444442</v>
      </c>
      <c r="AA6" s="12">
        <f>V6/O6</f>
        <v>0.44444444444444442</v>
      </c>
      <c r="AB6" s="4">
        <f>W6/P6</f>
        <v>0.2</v>
      </c>
      <c r="AC6" t="s">
        <v>5</v>
      </c>
      <c r="AD6">
        <v>16</v>
      </c>
      <c r="AE6">
        <v>55</v>
      </c>
      <c r="AF6">
        <f>60+33</f>
        <v>93</v>
      </c>
      <c r="AG6">
        <f>120+13</f>
        <v>133</v>
      </c>
    </row>
    <row r="7" spans="1:55" ht="15.6" x14ac:dyDescent="0.3">
      <c r="A7" s="1" t="s">
        <v>72</v>
      </c>
      <c r="B7" s="20">
        <v>4</v>
      </c>
      <c r="C7">
        <v>9</v>
      </c>
      <c r="D7" s="26" t="s">
        <v>5</v>
      </c>
      <c r="G7" t="s">
        <v>80</v>
      </c>
      <c r="H7">
        <v>2</v>
      </c>
      <c r="I7" s="5">
        <v>23</v>
      </c>
      <c r="J7" s="5">
        <v>27</v>
      </c>
      <c r="K7" s="2">
        <f>(I7)+(J7/60)</f>
        <v>23.45</v>
      </c>
      <c r="L7">
        <v>0</v>
      </c>
      <c r="M7">
        <v>0</v>
      </c>
      <c r="N7">
        <v>0</v>
      </c>
      <c r="O7">
        <v>10</v>
      </c>
      <c r="P7">
        <v>5</v>
      </c>
      <c r="Q7" s="6">
        <v>10</v>
      </c>
      <c r="R7" s="5">
        <v>29</v>
      </c>
      <c r="S7" s="5">
        <v>29</v>
      </c>
      <c r="T7" s="5">
        <v>29</v>
      </c>
      <c r="U7" s="3">
        <f>(R7+S7+T7)/3</f>
        <v>29</v>
      </c>
      <c r="V7" s="5">
        <v>6</v>
      </c>
      <c r="W7" s="5">
        <v>0</v>
      </c>
      <c r="X7" t="s">
        <v>4</v>
      </c>
      <c r="Y7" s="6">
        <v>6</v>
      </c>
      <c r="Z7" s="6">
        <f>Y7/Q7</f>
        <v>0.6</v>
      </c>
      <c r="AA7" s="12">
        <f>V7/O7</f>
        <v>0.6</v>
      </c>
      <c r="AB7" s="4">
        <f>W7/P7</f>
        <v>0</v>
      </c>
      <c r="AC7" t="s">
        <v>5</v>
      </c>
      <c r="AD7">
        <v>28</v>
      </c>
      <c r="AE7">
        <v>38</v>
      </c>
      <c r="AF7">
        <v>48</v>
      </c>
      <c r="AG7">
        <v>57</v>
      </c>
    </row>
    <row r="8" spans="1:55" ht="15.6" x14ac:dyDescent="0.3">
      <c r="A8" s="1" t="s">
        <v>143</v>
      </c>
      <c r="B8" s="20">
        <v>4</v>
      </c>
      <c r="C8">
        <v>13</v>
      </c>
      <c r="D8" s="26" t="s">
        <v>5</v>
      </c>
      <c r="G8" t="s">
        <v>88</v>
      </c>
      <c r="H8">
        <v>2</v>
      </c>
      <c r="I8" s="5">
        <v>21</v>
      </c>
      <c r="J8" s="5">
        <v>39</v>
      </c>
      <c r="K8" s="2">
        <f>(I8)+(J8/60)</f>
        <v>21.65</v>
      </c>
      <c r="L8">
        <v>0</v>
      </c>
      <c r="M8">
        <v>0</v>
      </c>
      <c r="N8">
        <v>4</v>
      </c>
      <c r="O8">
        <v>6</v>
      </c>
      <c r="P8">
        <v>5</v>
      </c>
      <c r="Q8" s="6">
        <v>6</v>
      </c>
      <c r="R8" s="5">
        <v>29</v>
      </c>
      <c r="S8" s="5">
        <v>29</v>
      </c>
      <c r="T8" s="5">
        <v>29</v>
      </c>
      <c r="U8" s="3">
        <f>(R8+S8+T8)/3</f>
        <v>29</v>
      </c>
      <c r="V8" s="5">
        <v>4</v>
      </c>
      <c r="W8" s="5">
        <v>1</v>
      </c>
      <c r="X8" t="s">
        <v>4</v>
      </c>
      <c r="Y8" s="6">
        <v>4</v>
      </c>
      <c r="Z8" s="6">
        <f>Y8/Q8</f>
        <v>0.66666666666666663</v>
      </c>
      <c r="AA8" s="12">
        <f>V8/O8</f>
        <v>0.66666666666666663</v>
      </c>
      <c r="AB8" s="4">
        <f>W8/P8</f>
        <v>0.2</v>
      </c>
      <c r="AC8" t="s">
        <v>5</v>
      </c>
      <c r="AD8">
        <v>41</v>
      </c>
    </row>
    <row r="9" spans="1:55" ht="15.6" x14ac:dyDescent="0.3">
      <c r="A9" s="1" t="s">
        <v>143</v>
      </c>
      <c r="B9" s="20">
        <v>4</v>
      </c>
      <c r="C9">
        <v>14</v>
      </c>
      <c r="D9" s="26" t="s">
        <v>5</v>
      </c>
      <c r="G9" t="s">
        <v>91</v>
      </c>
      <c r="H9">
        <v>2</v>
      </c>
      <c r="I9" s="5">
        <v>22</v>
      </c>
      <c r="J9" s="5">
        <v>36</v>
      </c>
      <c r="K9" s="2">
        <f>(I9)+(J9/60)</f>
        <v>22.6</v>
      </c>
      <c r="L9">
        <v>1</v>
      </c>
      <c r="M9">
        <v>0</v>
      </c>
      <c r="N9">
        <v>0</v>
      </c>
      <c r="O9">
        <v>9</v>
      </c>
      <c r="P9">
        <v>5</v>
      </c>
      <c r="Q9" s="6">
        <v>9</v>
      </c>
      <c r="R9" s="5">
        <v>29</v>
      </c>
      <c r="S9" s="5">
        <v>29</v>
      </c>
      <c r="T9" s="5">
        <v>29</v>
      </c>
      <c r="U9" s="3">
        <f>(R9+S9+T9)/3</f>
        <v>29</v>
      </c>
      <c r="V9" s="5">
        <v>4</v>
      </c>
      <c r="W9" s="5">
        <v>2</v>
      </c>
      <c r="X9" t="s">
        <v>4</v>
      </c>
      <c r="Y9" s="6">
        <v>4</v>
      </c>
      <c r="Z9" s="6">
        <f>Y9/Q9</f>
        <v>0.44444444444444442</v>
      </c>
      <c r="AA9" s="12">
        <f>V9/O9</f>
        <v>0.44444444444444442</v>
      </c>
      <c r="AB9" s="4">
        <f>W9/P9</f>
        <v>0.4</v>
      </c>
      <c r="AC9" t="s">
        <v>5</v>
      </c>
      <c r="AD9">
        <v>18</v>
      </c>
      <c r="AE9">
        <v>52</v>
      </c>
      <c r="AN9">
        <v>62</v>
      </c>
      <c r="AO9">
        <v>92</v>
      </c>
    </row>
    <row r="10" spans="1:55" ht="15.6" x14ac:dyDescent="0.3">
      <c r="A10" s="1" t="s">
        <v>143</v>
      </c>
      <c r="B10" s="20">
        <v>4</v>
      </c>
      <c r="C10">
        <v>15</v>
      </c>
      <c r="D10" s="26" t="s">
        <v>5</v>
      </c>
      <c r="G10" t="s">
        <v>92</v>
      </c>
      <c r="H10">
        <v>1</v>
      </c>
      <c r="I10" s="5">
        <v>0</v>
      </c>
      <c r="J10" s="5">
        <v>27</v>
      </c>
      <c r="K10" s="2">
        <f>(I10)+(J10/60)</f>
        <v>0.45</v>
      </c>
      <c r="L10">
        <v>0</v>
      </c>
      <c r="M10">
        <v>0</v>
      </c>
      <c r="N10">
        <v>1</v>
      </c>
      <c r="O10">
        <v>9</v>
      </c>
      <c r="P10">
        <v>5</v>
      </c>
      <c r="Q10" s="6">
        <v>9</v>
      </c>
      <c r="R10" s="5">
        <v>29</v>
      </c>
      <c r="S10" s="5">
        <v>29</v>
      </c>
      <c r="T10" s="5">
        <v>29</v>
      </c>
      <c r="U10" s="3">
        <f>(R10+S10+T10)/3</f>
        <v>29</v>
      </c>
      <c r="V10" s="5">
        <v>7</v>
      </c>
      <c r="W10" s="5">
        <v>3</v>
      </c>
      <c r="X10" t="s">
        <v>4</v>
      </c>
      <c r="Y10" s="6">
        <v>7</v>
      </c>
      <c r="Z10" s="6">
        <f>Y10/Q10</f>
        <v>0.77777777777777779</v>
      </c>
      <c r="AA10" s="12">
        <f>V10/O10</f>
        <v>0.77777777777777779</v>
      </c>
      <c r="AB10" s="4">
        <f>W10/P10</f>
        <v>0.6</v>
      </c>
      <c r="AC10" t="s">
        <v>5</v>
      </c>
      <c r="AD10">
        <v>5</v>
      </c>
      <c r="AE10">
        <v>5</v>
      </c>
      <c r="AF10">
        <v>60</v>
      </c>
    </row>
    <row r="11" spans="1:55" ht="15.6" x14ac:dyDescent="0.3">
      <c r="A11" s="1" t="s">
        <v>144</v>
      </c>
      <c r="B11" s="20">
        <v>4</v>
      </c>
      <c r="C11">
        <v>18</v>
      </c>
      <c r="D11" s="26" t="s">
        <v>5</v>
      </c>
      <c r="G11" t="s">
        <v>97</v>
      </c>
      <c r="H11">
        <v>1</v>
      </c>
      <c r="I11" s="5">
        <v>20</v>
      </c>
      <c r="J11" s="5">
        <v>0</v>
      </c>
      <c r="K11" s="2">
        <f>(I11)+(J11/60)</f>
        <v>20</v>
      </c>
      <c r="L11">
        <v>0</v>
      </c>
      <c r="M11">
        <v>0</v>
      </c>
      <c r="N11">
        <v>0</v>
      </c>
      <c r="O11">
        <v>10</v>
      </c>
      <c r="P11">
        <v>5</v>
      </c>
      <c r="Q11" s="6">
        <v>10</v>
      </c>
      <c r="R11" s="5">
        <v>30</v>
      </c>
      <c r="S11" s="5">
        <v>29</v>
      </c>
      <c r="T11" s="5">
        <v>29</v>
      </c>
      <c r="U11" s="3">
        <f>(R11+S11+T11)/3</f>
        <v>29.333333333333332</v>
      </c>
      <c r="V11" s="5">
        <v>3</v>
      </c>
      <c r="W11" s="5">
        <v>1</v>
      </c>
      <c r="X11" t="s">
        <v>4</v>
      </c>
      <c r="Y11" s="6">
        <v>3</v>
      </c>
      <c r="Z11" s="6">
        <f>Y11/Q11</f>
        <v>0.3</v>
      </c>
      <c r="AA11" s="12">
        <f>V11/O11</f>
        <v>0.3</v>
      </c>
      <c r="AB11" s="4">
        <f>W11/P11</f>
        <v>0.2</v>
      </c>
      <c r="AC11" t="s">
        <v>5</v>
      </c>
      <c r="AD11">
        <v>121</v>
      </c>
      <c r="AE11">
        <f>120+43</f>
        <v>163</v>
      </c>
      <c r="AF11">
        <f>180+23</f>
        <v>203</v>
      </c>
      <c r="AN11">
        <f>180+14</f>
        <v>194</v>
      </c>
    </row>
    <row r="12" spans="1:55" ht="15.6" x14ac:dyDescent="0.3">
      <c r="A12" s="1" t="s">
        <v>144</v>
      </c>
      <c r="B12" s="20">
        <v>4</v>
      </c>
      <c r="C12">
        <v>19</v>
      </c>
      <c r="D12" s="26" t="s">
        <v>5</v>
      </c>
      <c r="G12" t="s">
        <v>100</v>
      </c>
      <c r="H12">
        <v>1</v>
      </c>
      <c r="I12" s="5">
        <v>20</v>
      </c>
      <c r="J12" s="5">
        <v>53</v>
      </c>
      <c r="K12" s="2">
        <f>(I12)+(J12/60)</f>
        <v>20.883333333333333</v>
      </c>
      <c r="L12">
        <v>0</v>
      </c>
      <c r="M12">
        <v>0</v>
      </c>
      <c r="N12">
        <v>0</v>
      </c>
      <c r="O12">
        <v>10</v>
      </c>
      <c r="P12">
        <v>5</v>
      </c>
      <c r="Q12" s="6">
        <v>10</v>
      </c>
      <c r="R12" s="5">
        <v>29</v>
      </c>
      <c r="S12" s="5">
        <v>29</v>
      </c>
      <c r="T12" s="5">
        <v>29</v>
      </c>
      <c r="U12" s="3">
        <f>(R12+S12+T12)/3</f>
        <v>29</v>
      </c>
      <c r="V12" s="5">
        <v>3</v>
      </c>
      <c r="W12" s="5">
        <v>1</v>
      </c>
      <c r="X12" t="s">
        <v>4</v>
      </c>
      <c r="Y12" s="6">
        <v>3</v>
      </c>
      <c r="Z12" s="6">
        <f>Y12/Q12</f>
        <v>0.3</v>
      </c>
      <c r="AA12" s="12">
        <f>V12/O12</f>
        <v>0.3</v>
      </c>
      <c r="AB12" s="4">
        <f>W12/P12</f>
        <v>0.2</v>
      </c>
      <c r="AC12" t="s">
        <v>5</v>
      </c>
      <c r="AD12">
        <f>120+21</f>
        <v>141</v>
      </c>
      <c r="AE12">
        <f>150+30</f>
        <v>180</v>
      </c>
      <c r="AF12">
        <f>150+30</f>
        <v>180</v>
      </c>
      <c r="AN12">
        <f>120+44</f>
        <v>164</v>
      </c>
    </row>
    <row r="13" spans="1:55" ht="15.6" x14ac:dyDescent="0.3">
      <c r="A13" s="1" t="s">
        <v>144</v>
      </c>
      <c r="B13" s="20">
        <v>4</v>
      </c>
      <c r="C13">
        <v>20</v>
      </c>
      <c r="D13" s="26" t="s">
        <v>5</v>
      </c>
      <c r="G13" t="s">
        <v>101</v>
      </c>
      <c r="H13">
        <v>1</v>
      </c>
      <c r="I13" s="5">
        <v>21</v>
      </c>
      <c r="J13" s="5">
        <v>51</v>
      </c>
      <c r="K13" s="2">
        <f>(I13)+(J13/60)</f>
        <v>21.85</v>
      </c>
      <c r="L13">
        <v>0</v>
      </c>
      <c r="M13">
        <v>0</v>
      </c>
      <c r="N13">
        <v>1</v>
      </c>
      <c r="O13">
        <v>10</v>
      </c>
      <c r="P13">
        <v>4</v>
      </c>
      <c r="Q13" s="6">
        <v>10</v>
      </c>
      <c r="R13" s="5">
        <v>29</v>
      </c>
      <c r="S13" s="5">
        <v>29</v>
      </c>
      <c r="T13" s="5">
        <v>29</v>
      </c>
      <c r="U13" s="3">
        <f>(R13+S13+T13)/3</f>
        <v>29</v>
      </c>
      <c r="V13" s="5">
        <v>2</v>
      </c>
      <c r="W13" s="5">
        <v>1</v>
      </c>
      <c r="X13" t="s">
        <v>4</v>
      </c>
      <c r="Y13" s="6">
        <v>2</v>
      </c>
      <c r="Z13" s="6">
        <f>Y13/Q13</f>
        <v>0.2</v>
      </c>
      <c r="AA13" s="12">
        <f>V13/O13</f>
        <v>0.2</v>
      </c>
      <c r="AB13" s="4">
        <f>W13/P13</f>
        <v>0.25</v>
      </c>
      <c r="AC13" t="s">
        <v>5</v>
      </c>
      <c r="AD13">
        <f>60+45</f>
        <v>105</v>
      </c>
      <c r="AE13">
        <f>120+26</f>
        <v>146</v>
      </c>
      <c r="AF13">
        <f>180+18</f>
        <v>198</v>
      </c>
      <c r="AN13">
        <f>60+55</f>
        <v>115</v>
      </c>
    </row>
    <row r="14" spans="1:55" ht="15.6" x14ac:dyDescent="0.3">
      <c r="A14" s="1" t="s">
        <v>144</v>
      </c>
      <c r="B14" s="20">
        <v>4</v>
      </c>
      <c r="C14">
        <v>21</v>
      </c>
      <c r="D14" s="26" t="s">
        <v>5</v>
      </c>
      <c r="G14" t="s">
        <v>102</v>
      </c>
      <c r="H14">
        <v>1</v>
      </c>
      <c r="I14" s="5">
        <v>23</v>
      </c>
      <c r="J14" s="5">
        <v>18</v>
      </c>
      <c r="K14" s="2">
        <f>(I14)+(J14/60)</f>
        <v>23.3</v>
      </c>
      <c r="L14">
        <v>0</v>
      </c>
      <c r="M14">
        <v>0</v>
      </c>
      <c r="N14">
        <v>0</v>
      </c>
      <c r="O14">
        <v>10</v>
      </c>
      <c r="P14">
        <v>5</v>
      </c>
      <c r="Q14" s="6">
        <v>10</v>
      </c>
      <c r="R14" s="5">
        <v>29</v>
      </c>
      <c r="S14" s="5">
        <v>29</v>
      </c>
      <c r="T14" s="5">
        <v>29</v>
      </c>
      <c r="U14" s="3">
        <f>(R14+S14+T14)/3</f>
        <v>29</v>
      </c>
      <c r="V14" s="5">
        <v>4</v>
      </c>
      <c r="W14" s="5">
        <v>1</v>
      </c>
      <c r="X14" t="s">
        <v>4</v>
      </c>
      <c r="Y14" s="6">
        <v>4</v>
      </c>
      <c r="Z14" s="6">
        <f>Y14/Q14</f>
        <v>0.4</v>
      </c>
      <c r="AA14" s="12">
        <f>V14/O14</f>
        <v>0.4</v>
      </c>
      <c r="AB14" s="4">
        <f>W14/P14</f>
        <v>0.2</v>
      </c>
      <c r="AC14" t="s">
        <v>5</v>
      </c>
      <c r="AD14">
        <v>64</v>
      </c>
      <c r="AE14">
        <f>60+47</f>
        <v>107</v>
      </c>
      <c r="AF14">
        <f>60+58</f>
        <v>118</v>
      </c>
    </row>
    <row r="15" spans="1:55" ht="15.6" x14ac:dyDescent="0.3">
      <c r="A15" s="1" t="s">
        <v>144</v>
      </c>
      <c r="B15" s="20">
        <v>4</v>
      </c>
      <c r="C15">
        <v>22</v>
      </c>
      <c r="D15" s="26" t="s">
        <v>5</v>
      </c>
      <c r="G15" t="s">
        <v>99</v>
      </c>
      <c r="H15">
        <v>2</v>
      </c>
      <c r="I15" s="5">
        <v>0</v>
      </c>
      <c r="J15" s="5">
        <v>13</v>
      </c>
      <c r="K15" s="2">
        <f>(I15)+(J15/60)</f>
        <v>0.21666666666666667</v>
      </c>
      <c r="L15">
        <v>3</v>
      </c>
      <c r="M15">
        <v>0</v>
      </c>
      <c r="N15">
        <v>2</v>
      </c>
      <c r="O15">
        <v>5</v>
      </c>
      <c r="P15">
        <v>5</v>
      </c>
      <c r="Q15" s="6">
        <v>5</v>
      </c>
      <c r="R15" s="5">
        <v>31</v>
      </c>
      <c r="S15" s="5">
        <v>29</v>
      </c>
      <c r="T15" s="5">
        <v>31</v>
      </c>
      <c r="U15" s="3">
        <f>(R15+S15+T15)/3</f>
        <v>30.333333333333332</v>
      </c>
      <c r="V15" s="5">
        <v>2</v>
      </c>
      <c r="W15" s="5">
        <v>1</v>
      </c>
      <c r="X15" t="s">
        <v>4</v>
      </c>
      <c r="Y15" s="6">
        <v>2</v>
      </c>
      <c r="Z15" s="6">
        <f>Y15/Q15</f>
        <v>0.4</v>
      </c>
      <c r="AA15" s="12">
        <f>V15/O15</f>
        <v>0.4</v>
      </c>
      <c r="AB15" s="4">
        <f>W15/P15</f>
        <v>0.2</v>
      </c>
      <c r="AC15" t="s">
        <v>5</v>
      </c>
      <c r="AD15">
        <f>60+36</f>
        <v>96</v>
      </c>
      <c r="AE15">
        <f>240+20</f>
        <v>260</v>
      </c>
      <c r="AN15">
        <f>120+48</f>
        <v>168</v>
      </c>
    </row>
    <row r="16" spans="1:55" ht="15.6" x14ac:dyDescent="0.3">
      <c r="A16" s="1" t="s">
        <v>145</v>
      </c>
      <c r="B16" s="20">
        <v>4</v>
      </c>
      <c r="C16">
        <v>33</v>
      </c>
      <c r="D16" s="26" t="s">
        <v>5</v>
      </c>
      <c r="G16" t="s">
        <v>120</v>
      </c>
      <c r="H16">
        <v>1</v>
      </c>
      <c r="I16" s="5">
        <v>20</v>
      </c>
      <c r="J16" s="5">
        <v>29</v>
      </c>
      <c r="K16" s="2">
        <f>(I16)+(J16/60)</f>
        <v>20.483333333333334</v>
      </c>
      <c r="L16">
        <v>0</v>
      </c>
      <c r="M16">
        <v>0</v>
      </c>
      <c r="N16">
        <v>0</v>
      </c>
      <c r="O16">
        <v>10</v>
      </c>
      <c r="P16">
        <v>5</v>
      </c>
      <c r="Q16" s="6">
        <v>10</v>
      </c>
      <c r="R16" s="5">
        <v>29</v>
      </c>
      <c r="S16" s="5">
        <v>29</v>
      </c>
      <c r="T16" s="5">
        <v>29</v>
      </c>
      <c r="U16" s="3">
        <f>(R16+S16+T16)/3</f>
        <v>29</v>
      </c>
      <c r="V16" s="5">
        <v>3</v>
      </c>
      <c r="W16" s="5">
        <v>0</v>
      </c>
      <c r="X16" t="s">
        <v>4</v>
      </c>
      <c r="Y16" s="6">
        <v>3</v>
      </c>
      <c r="Z16" s="6">
        <f>Y16/Q16</f>
        <v>0.3</v>
      </c>
      <c r="AA16" s="12">
        <f>V16/O16</f>
        <v>0.3</v>
      </c>
      <c r="AB16" s="4">
        <f>W16/P16</f>
        <v>0</v>
      </c>
      <c r="AC16" t="s">
        <v>5</v>
      </c>
      <c r="AD16">
        <v>48</v>
      </c>
      <c r="AE16">
        <f>60+57</f>
        <v>117</v>
      </c>
      <c r="AF16">
        <f>180+26</f>
        <v>206</v>
      </c>
    </row>
    <row r="17" spans="1:47" ht="15.6" x14ac:dyDescent="0.3">
      <c r="A17" s="1" t="s">
        <v>145</v>
      </c>
      <c r="B17" s="20">
        <v>4</v>
      </c>
      <c r="C17">
        <v>34</v>
      </c>
      <c r="D17" s="26" t="s">
        <v>5</v>
      </c>
      <c r="G17" t="s">
        <v>123</v>
      </c>
      <c r="H17">
        <v>1</v>
      </c>
      <c r="I17" s="5">
        <v>21</v>
      </c>
      <c r="J17" s="5">
        <v>17</v>
      </c>
      <c r="K17" s="2">
        <f>(I17)+(J17/60)</f>
        <v>21.283333333333335</v>
      </c>
      <c r="L17">
        <v>0</v>
      </c>
      <c r="M17">
        <v>0</v>
      </c>
      <c r="N17">
        <v>0</v>
      </c>
      <c r="O17">
        <v>10</v>
      </c>
      <c r="P17">
        <v>5</v>
      </c>
      <c r="Q17" s="6">
        <v>10</v>
      </c>
      <c r="R17" s="5">
        <v>29</v>
      </c>
      <c r="S17" s="5">
        <v>29</v>
      </c>
      <c r="T17" s="5">
        <v>29</v>
      </c>
      <c r="U17" s="3">
        <f>(R17+S17+T17)/3</f>
        <v>29</v>
      </c>
      <c r="V17" s="5">
        <v>2</v>
      </c>
      <c r="W17" s="5">
        <v>0</v>
      </c>
      <c r="X17" t="s">
        <v>4</v>
      </c>
      <c r="Y17" s="6">
        <v>2</v>
      </c>
      <c r="Z17" s="6">
        <f>Y17/Q17</f>
        <v>0.2</v>
      </c>
      <c r="AA17" s="12">
        <f>V17/O17</f>
        <v>0.2</v>
      </c>
      <c r="AB17" s="4">
        <f>W17/P17</f>
        <v>0</v>
      </c>
      <c r="AC17" t="s">
        <v>5</v>
      </c>
      <c r="AD17">
        <f>60+17</f>
        <v>77</v>
      </c>
      <c r="AE17">
        <f>300+45</f>
        <v>345</v>
      </c>
    </row>
    <row r="18" spans="1:47" ht="15.6" x14ac:dyDescent="0.3">
      <c r="A18" s="1" t="s">
        <v>145</v>
      </c>
      <c r="B18" s="20">
        <v>4</v>
      </c>
      <c r="C18">
        <v>35</v>
      </c>
      <c r="D18" s="26" t="s">
        <v>5</v>
      </c>
      <c r="G18" t="s">
        <v>126</v>
      </c>
      <c r="H18">
        <v>1</v>
      </c>
      <c r="I18" s="5">
        <v>22</v>
      </c>
      <c r="J18" s="5">
        <v>9</v>
      </c>
      <c r="K18" s="2">
        <f>(I18)+(J18/60)</f>
        <v>22.15</v>
      </c>
      <c r="L18">
        <v>0</v>
      </c>
      <c r="M18">
        <v>0</v>
      </c>
      <c r="N18">
        <v>0</v>
      </c>
      <c r="O18">
        <v>10</v>
      </c>
      <c r="P18">
        <v>5</v>
      </c>
      <c r="Q18" s="6">
        <v>10</v>
      </c>
      <c r="R18" s="5">
        <v>29</v>
      </c>
      <c r="S18" s="5">
        <v>29</v>
      </c>
      <c r="T18" s="5">
        <v>29</v>
      </c>
      <c r="U18" s="3">
        <f>(R18+S18+T18)/3</f>
        <v>29</v>
      </c>
      <c r="V18" s="5">
        <v>2</v>
      </c>
      <c r="W18" s="5">
        <v>1</v>
      </c>
      <c r="X18" t="s">
        <v>4</v>
      </c>
      <c r="Y18" s="6">
        <v>2</v>
      </c>
      <c r="Z18" s="6">
        <f>Y18/Q18</f>
        <v>0.2</v>
      </c>
      <c r="AA18" s="12">
        <f>V18/O18</f>
        <v>0.2</v>
      </c>
      <c r="AB18" s="4">
        <f>W18/P18</f>
        <v>0.2</v>
      </c>
      <c r="AC18" t="s">
        <v>5</v>
      </c>
      <c r="AD18">
        <v>71</v>
      </c>
      <c r="AN18">
        <v>67</v>
      </c>
    </row>
    <row r="19" spans="1:47" ht="15.6" x14ac:dyDescent="0.3">
      <c r="A19" s="1" t="s">
        <v>145</v>
      </c>
      <c r="B19" s="20">
        <v>4</v>
      </c>
      <c r="C19">
        <v>36</v>
      </c>
      <c r="D19" s="26" t="s">
        <v>5</v>
      </c>
      <c r="G19" t="s">
        <v>121</v>
      </c>
      <c r="H19">
        <v>1</v>
      </c>
      <c r="I19" s="5">
        <v>23</v>
      </c>
      <c r="J19" s="5">
        <v>6</v>
      </c>
      <c r="K19" s="2">
        <f>(I19)+(J19/60)</f>
        <v>23.1</v>
      </c>
      <c r="L19">
        <v>0</v>
      </c>
      <c r="M19">
        <v>0</v>
      </c>
      <c r="N19">
        <v>0</v>
      </c>
      <c r="O19">
        <v>8</v>
      </c>
      <c r="P19">
        <v>7</v>
      </c>
      <c r="Q19" s="6">
        <v>8</v>
      </c>
      <c r="R19" s="5">
        <v>29</v>
      </c>
      <c r="S19" s="5">
        <v>29</v>
      </c>
      <c r="T19" s="5">
        <v>29</v>
      </c>
      <c r="U19" s="3">
        <f>(R19+S19+T19)/3</f>
        <v>29</v>
      </c>
      <c r="V19" s="5">
        <v>2</v>
      </c>
      <c r="W19" s="5">
        <v>0</v>
      </c>
      <c r="X19" t="s">
        <v>4</v>
      </c>
      <c r="Y19" s="6">
        <v>2</v>
      </c>
      <c r="Z19" s="6">
        <f>Y19/Q19</f>
        <v>0.25</v>
      </c>
      <c r="AA19" s="12">
        <f>V19/O19</f>
        <v>0.25</v>
      </c>
      <c r="AB19" s="4">
        <f>W19/P19</f>
        <v>0</v>
      </c>
      <c r="AC19" t="s">
        <v>5</v>
      </c>
      <c r="AD19">
        <v>15</v>
      </c>
      <c r="AE19">
        <v>249</v>
      </c>
    </row>
    <row r="20" spans="1:47" ht="15.6" x14ac:dyDescent="0.3">
      <c r="A20" s="1" t="s">
        <v>145</v>
      </c>
      <c r="B20" s="20">
        <v>4</v>
      </c>
      <c r="C20">
        <v>37</v>
      </c>
      <c r="D20" s="26" t="s">
        <v>5</v>
      </c>
      <c r="G20" t="s">
        <v>127</v>
      </c>
      <c r="H20">
        <v>2</v>
      </c>
      <c r="I20" s="5">
        <v>0</v>
      </c>
      <c r="J20" s="5">
        <v>12</v>
      </c>
      <c r="K20" s="2">
        <f>(I20)+(J20/60)</f>
        <v>0.2</v>
      </c>
      <c r="L20">
        <v>0</v>
      </c>
      <c r="M20">
        <v>0</v>
      </c>
      <c r="N20">
        <v>0</v>
      </c>
      <c r="O20">
        <v>10</v>
      </c>
      <c r="P20">
        <v>5</v>
      </c>
      <c r="Q20" s="6">
        <v>10</v>
      </c>
      <c r="R20" s="5">
        <v>29</v>
      </c>
      <c r="S20" s="5">
        <v>30</v>
      </c>
      <c r="T20" s="5">
        <v>30</v>
      </c>
      <c r="U20" s="3">
        <f>(R20+S20+T20)/3</f>
        <v>29.666666666666668</v>
      </c>
      <c r="V20" s="5">
        <v>4</v>
      </c>
      <c r="W20" s="5">
        <v>0</v>
      </c>
      <c r="X20" t="s">
        <v>4</v>
      </c>
      <c r="Y20" s="6">
        <v>4</v>
      </c>
      <c r="Z20" s="6">
        <f>Y20/Q20</f>
        <v>0.4</v>
      </c>
      <c r="AA20" s="12">
        <f>V20/O20</f>
        <v>0.4</v>
      </c>
      <c r="AB20" s="4">
        <f>W20/P20</f>
        <v>0</v>
      </c>
      <c r="AC20" t="s">
        <v>5</v>
      </c>
      <c r="AD20">
        <v>80</v>
      </c>
      <c r="AE20">
        <v>89</v>
      </c>
    </row>
    <row r="21" spans="1:47" ht="15.6" x14ac:dyDescent="0.3">
      <c r="A21" s="1" t="s">
        <v>149</v>
      </c>
      <c r="B21" s="20">
        <v>4</v>
      </c>
      <c r="C21">
        <v>39</v>
      </c>
      <c r="D21" s="26" t="s">
        <v>5</v>
      </c>
      <c r="G21" t="s">
        <v>134</v>
      </c>
      <c r="H21">
        <v>1</v>
      </c>
      <c r="I21" s="5">
        <v>20</v>
      </c>
      <c r="J21" s="5">
        <v>8</v>
      </c>
      <c r="K21" s="2">
        <f>(I21)+(J21/60)</f>
        <v>20.133333333333333</v>
      </c>
      <c r="L21">
        <v>0</v>
      </c>
      <c r="M21">
        <v>0</v>
      </c>
      <c r="N21">
        <v>0</v>
      </c>
      <c r="O21">
        <v>9</v>
      </c>
      <c r="P21">
        <v>6</v>
      </c>
      <c r="Q21" s="6">
        <v>9</v>
      </c>
      <c r="R21" s="5">
        <v>29</v>
      </c>
      <c r="S21" s="5">
        <v>29</v>
      </c>
      <c r="T21" s="5">
        <v>29</v>
      </c>
      <c r="U21" s="3">
        <f>(R21+S21+T21)/3</f>
        <v>29</v>
      </c>
      <c r="V21" s="5">
        <v>0</v>
      </c>
      <c r="W21" s="5">
        <v>0</v>
      </c>
      <c r="X21" t="s">
        <v>4</v>
      </c>
      <c r="Y21" s="6">
        <v>0</v>
      </c>
      <c r="Z21" s="6">
        <f>Y21/Q21</f>
        <v>0</v>
      </c>
      <c r="AA21" s="12">
        <f>V21/O21</f>
        <v>0</v>
      </c>
      <c r="AB21" s="4">
        <f>W21/P21</f>
        <v>0</v>
      </c>
      <c r="AC21" t="s">
        <v>5</v>
      </c>
    </row>
    <row r="22" spans="1:47" ht="15.6" x14ac:dyDescent="0.3">
      <c r="A22" s="1" t="s">
        <v>149</v>
      </c>
      <c r="B22" s="20">
        <v>4</v>
      </c>
      <c r="C22">
        <v>40</v>
      </c>
      <c r="D22" s="26" t="s">
        <v>5</v>
      </c>
      <c r="G22" t="s">
        <v>137</v>
      </c>
      <c r="H22">
        <v>3</v>
      </c>
      <c r="I22" s="5">
        <v>20</v>
      </c>
      <c r="J22" s="5">
        <v>57</v>
      </c>
      <c r="K22" s="2">
        <f>(I22)+(J22/60)</f>
        <v>20.95</v>
      </c>
      <c r="L22">
        <v>0</v>
      </c>
      <c r="M22">
        <v>0</v>
      </c>
      <c r="N22">
        <v>0</v>
      </c>
      <c r="O22">
        <v>10</v>
      </c>
      <c r="P22">
        <v>5</v>
      </c>
      <c r="Q22" s="6">
        <v>10</v>
      </c>
      <c r="R22" s="5">
        <v>29</v>
      </c>
      <c r="S22" s="5">
        <v>29</v>
      </c>
      <c r="T22" s="5">
        <v>29</v>
      </c>
      <c r="U22" s="3">
        <f>(R22+S22+T22)/3</f>
        <v>29</v>
      </c>
      <c r="V22" s="5">
        <v>1</v>
      </c>
      <c r="W22" s="5">
        <v>0</v>
      </c>
      <c r="X22" t="s">
        <v>4</v>
      </c>
      <c r="Y22" s="6">
        <v>1</v>
      </c>
      <c r="Z22" s="6">
        <f>Y22/Q22</f>
        <v>0.1</v>
      </c>
      <c r="AA22" s="12">
        <f>V22/O22</f>
        <v>0.1</v>
      </c>
      <c r="AB22" s="4">
        <f>W22/P22</f>
        <v>0</v>
      </c>
      <c r="AC22" t="s">
        <v>5</v>
      </c>
      <c r="AD22">
        <f>(60*8)+26</f>
        <v>506</v>
      </c>
    </row>
    <row r="23" spans="1:47" ht="15.6" x14ac:dyDescent="0.3">
      <c r="A23" s="1" t="s">
        <v>0</v>
      </c>
      <c r="B23" s="28">
        <v>5</v>
      </c>
      <c r="C23">
        <v>1</v>
      </c>
      <c r="D23" s="26" t="s">
        <v>5</v>
      </c>
      <c r="G23" t="s">
        <v>6</v>
      </c>
      <c r="H23">
        <v>3</v>
      </c>
      <c r="I23" s="5">
        <v>17</v>
      </c>
      <c r="J23" s="5">
        <v>10</v>
      </c>
      <c r="K23" s="2">
        <f>(I23)+(J23/60)</f>
        <v>17.166666666666668</v>
      </c>
      <c r="L23">
        <v>2</v>
      </c>
      <c r="M23">
        <v>0</v>
      </c>
      <c r="N23">
        <v>1</v>
      </c>
      <c r="O23">
        <v>8</v>
      </c>
      <c r="P23">
        <v>4</v>
      </c>
      <c r="Q23" s="6">
        <v>8</v>
      </c>
      <c r="R23" s="5">
        <v>32</v>
      </c>
      <c r="S23" s="5">
        <v>31</v>
      </c>
      <c r="T23" s="5">
        <v>31</v>
      </c>
      <c r="U23" s="3">
        <f>(R23+S23+T23)/3</f>
        <v>31.333333333333332</v>
      </c>
      <c r="V23" s="5">
        <v>8</v>
      </c>
      <c r="W23" s="5">
        <v>3</v>
      </c>
      <c r="X23" t="s">
        <v>4</v>
      </c>
      <c r="Y23" s="6">
        <v>8</v>
      </c>
      <c r="Z23" s="6">
        <f>Y23/Q23</f>
        <v>1</v>
      </c>
      <c r="AA23" s="13">
        <f>V23/O23</f>
        <v>1</v>
      </c>
      <c r="AB23" s="4">
        <f>W23/P23</f>
        <v>0.75</v>
      </c>
      <c r="AC23" t="s">
        <v>5</v>
      </c>
      <c r="AD23">
        <v>11</v>
      </c>
      <c r="AE23">
        <v>56</v>
      </c>
      <c r="AF23">
        <v>59</v>
      </c>
      <c r="AN23">
        <v>13</v>
      </c>
      <c r="AO23">
        <v>14</v>
      </c>
      <c r="AP23">
        <v>16</v>
      </c>
      <c r="AQ23">
        <v>17</v>
      </c>
      <c r="AR23">
        <v>57</v>
      </c>
      <c r="AS23">
        <f>60+16</f>
        <v>76</v>
      </c>
      <c r="AT23">
        <f>60+45</f>
        <v>105</v>
      </c>
      <c r="AU23">
        <f>60+51</f>
        <v>111</v>
      </c>
    </row>
    <row r="24" spans="1:47" ht="15.6" x14ac:dyDescent="0.3">
      <c r="A24" s="1" t="s">
        <v>72</v>
      </c>
      <c r="B24" s="28">
        <v>5</v>
      </c>
      <c r="C24">
        <v>5</v>
      </c>
      <c r="D24" s="26" t="s">
        <v>5</v>
      </c>
      <c r="G24" t="s">
        <v>73</v>
      </c>
      <c r="H24">
        <v>2</v>
      </c>
      <c r="I24" s="5">
        <v>17</v>
      </c>
      <c r="J24" s="5">
        <v>39</v>
      </c>
      <c r="K24" s="2">
        <f>(I24)+(J24/60)</f>
        <v>17.649999999999999</v>
      </c>
      <c r="L24">
        <v>1</v>
      </c>
      <c r="M24">
        <v>0</v>
      </c>
      <c r="N24">
        <v>5</v>
      </c>
      <c r="O24">
        <v>5</v>
      </c>
      <c r="P24">
        <v>4</v>
      </c>
      <c r="Q24" s="6">
        <v>5</v>
      </c>
      <c r="R24" s="5">
        <v>30</v>
      </c>
      <c r="S24" s="5">
        <v>31</v>
      </c>
      <c r="T24" s="5">
        <v>31</v>
      </c>
      <c r="U24" s="3">
        <f>(R24+S24+T24)/3</f>
        <v>30.666666666666668</v>
      </c>
      <c r="V24" s="5">
        <v>5</v>
      </c>
      <c r="W24" s="5">
        <v>3</v>
      </c>
      <c r="X24" t="s">
        <v>4</v>
      </c>
      <c r="Y24" s="6">
        <v>5</v>
      </c>
      <c r="Z24" s="6">
        <f>Y24/Q24</f>
        <v>1</v>
      </c>
      <c r="AA24" s="12">
        <f>V24/O24</f>
        <v>1</v>
      </c>
      <c r="AB24" s="4">
        <f>W24/P24</f>
        <v>0.75</v>
      </c>
      <c r="AC24" t="s">
        <v>5</v>
      </c>
      <c r="AD24">
        <v>6</v>
      </c>
      <c r="AE24">
        <v>24</v>
      </c>
      <c r="AF24">
        <v>25</v>
      </c>
      <c r="AG24">
        <v>27</v>
      </c>
    </row>
    <row r="25" spans="1:47" ht="15.6" x14ac:dyDescent="0.3">
      <c r="A25" s="1" t="s">
        <v>72</v>
      </c>
      <c r="B25" s="28">
        <v>5</v>
      </c>
      <c r="C25">
        <v>6</v>
      </c>
      <c r="D25" s="26" t="s">
        <v>5</v>
      </c>
      <c r="G25" t="s">
        <v>75</v>
      </c>
      <c r="H25">
        <v>1</v>
      </c>
      <c r="I25" s="5">
        <v>18</v>
      </c>
      <c r="J25" s="5">
        <v>40</v>
      </c>
      <c r="K25" s="2">
        <f>(I25)+(J25/60)</f>
        <v>18.666666666666668</v>
      </c>
      <c r="L25">
        <v>1</v>
      </c>
      <c r="M25">
        <v>0</v>
      </c>
      <c r="N25">
        <v>3</v>
      </c>
      <c r="O25">
        <v>6</v>
      </c>
      <c r="P25">
        <v>5</v>
      </c>
      <c r="Q25" s="6">
        <v>6</v>
      </c>
      <c r="R25" s="5">
        <v>32</v>
      </c>
      <c r="S25" s="5">
        <v>32</v>
      </c>
      <c r="T25" s="5">
        <v>31</v>
      </c>
      <c r="U25" s="3">
        <f>(R25+S25+T25)/3</f>
        <v>31.666666666666668</v>
      </c>
      <c r="V25" s="5">
        <v>3</v>
      </c>
      <c r="W25" s="5">
        <v>2</v>
      </c>
      <c r="X25" t="s">
        <v>4</v>
      </c>
      <c r="Y25" s="6">
        <v>3</v>
      </c>
      <c r="Z25" s="6">
        <f>Y25/Q25</f>
        <v>0.5</v>
      </c>
      <c r="AA25" s="12">
        <f>V25/O25</f>
        <v>0.5</v>
      </c>
      <c r="AB25" s="4">
        <f>W25/P25</f>
        <v>0.4</v>
      </c>
      <c r="AC25" t="s">
        <v>5</v>
      </c>
      <c r="AD25">
        <v>8</v>
      </c>
      <c r="AE25">
        <v>52</v>
      </c>
      <c r="AF25">
        <v>66</v>
      </c>
      <c r="AN25">
        <v>60</v>
      </c>
    </row>
    <row r="26" spans="1:47" ht="15.6" x14ac:dyDescent="0.3">
      <c r="A26" s="1" t="s">
        <v>146</v>
      </c>
      <c r="B26" s="28">
        <v>5</v>
      </c>
      <c r="C26">
        <v>10</v>
      </c>
      <c r="D26" s="26" t="s">
        <v>5</v>
      </c>
      <c r="G26" t="s">
        <v>82</v>
      </c>
      <c r="H26">
        <v>2</v>
      </c>
      <c r="I26" s="5">
        <v>18</v>
      </c>
      <c r="J26" s="5">
        <v>49</v>
      </c>
      <c r="K26" s="2">
        <f>(I26)+(J26/60)</f>
        <v>18.816666666666666</v>
      </c>
      <c r="L26">
        <v>0</v>
      </c>
      <c r="M26">
        <v>0</v>
      </c>
      <c r="N26">
        <v>2</v>
      </c>
      <c r="O26">
        <v>8</v>
      </c>
      <c r="P26">
        <v>5</v>
      </c>
      <c r="Q26" s="6">
        <v>8</v>
      </c>
      <c r="R26" s="5">
        <v>33</v>
      </c>
      <c r="S26" s="5">
        <v>34</v>
      </c>
      <c r="T26" s="5">
        <v>33</v>
      </c>
      <c r="U26" s="3">
        <f>(R26+S26+T26)/3</f>
        <v>33.333333333333336</v>
      </c>
      <c r="V26" s="5">
        <v>8</v>
      </c>
      <c r="W26" s="5">
        <v>2</v>
      </c>
      <c r="X26" t="s">
        <v>4</v>
      </c>
      <c r="Y26" s="6">
        <v>8</v>
      </c>
      <c r="Z26" s="6">
        <f>Y26/Q26</f>
        <v>1</v>
      </c>
      <c r="AA26" s="12">
        <f>V26/O26</f>
        <v>1</v>
      </c>
      <c r="AB26" s="4">
        <f>W26/P26</f>
        <v>0.4</v>
      </c>
      <c r="AC26" t="s">
        <v>5</v>
      </c>
      <c r="AD26">
        <v>16</v>
      </c>
      <c r="AE26">
        <v>17</v>
      </c>
      <c r="AF26">
        <v>43</v>
      </c>
      <c r="AN26">
        <v>49</v>
      </c>
    </row>
    <row r="27" spans="1:47" ht="15.6" x14ac:dyDescent="0.3">
      <c r="A27" s="1" t="s">
        <v>146</v>
      </c>
      <c r="B27" s="28">
        <v>5</v>
      </c>
      <c r="C27">
        <v>11</v>
      </c>
      <c r="D27" s="26" t="s">
        <v>5</v>
      </c>
      <c r="G27" t="s">
        <v>85</v>
      </c>
      <c r="H27">
        <v>2</v>
      </c>
      <c r="I27" s="5">
        <v>19</v>
      </c>
      <c r="J27" s="5">
        <v>50</v>
      </c>
      <c r="K27" s="2">
        <f>(I27)+(J27/60)</f>
        <v>19.833333333333332</v>
      </c>
      <c r="L27">
        <v>1</v>
      </c>
      <c r="M27">
        <v>0</v>
      </c>
      <c r="N27">
        <v>3</v>
      </c>
      <c r="O27">
        <v>8</v>
      </c>
      <c r="P27">
        <v>3</v>
      </c>
      <c r="Q27" s="6">
        <v>8</v>
      </c>
      <c r="R27" s="5">
        <v>31</v>
      </c>
      <c r="S27" s="5">
        <v>31</v>
      </c>
      <c r="T27" s="5">
        <v>31</v>
      </c>
      <c r="U27" s="3">
        <f>(R27+S27+T27)/3</f>
        <v>31</v>
      </c>
      <c r="V27" s="5">
        <v>3</v>
      </c>
      <c r="W27" s="5">
        <v>1</v>
      </c>
      <c r="X27" t="s">
        <v>4</v>
      </c>
      <c r="Y27" s="6">
        <v>3</v>
      </c>
      <c r="Z27" s="6">
        <f>Y27/Q27</f>
        <v>0.375</v>
      </c>
      <c r="AA27" s="12">
        <f>V27/O27</f>
        <v>0.375</v>
      </c>
      <c r="AB27" s="4">
        <f>W27/P27</f>
        <v>0.33333333333333331</v>
      </c>
      <c r="AC27" t="s">
        <v>5</v>
      </c>
      <c r="AD27">
        <v>52</v>
      </c>
      <c r="AN27">
        <v>25</v>
      </c>
    </row>
    <row r="28" spans="1:47" ht="15.6" x14ac:dyDescent="0.3">
      <c r="A28" s="1" t="s">
        <v>146</v>
      </c>
      <c r="B28" s="28">
        <v>5</v>
      </c>
      <c r="C28">
        <v>12</v>
      </c>
      <c r="D28" s="26" t="s">
        <v>5</v>
      </c>
      <c r="G28" t="s">
        <v>86</v>
      </c>
      <c r="H28">
        <v>1</v>
      </c>
      <c r="I28" s="5">
        <v>21</v>
      </c>
      <c r="J28" s="5">
        <v>12</v>
      </c>
      <c r="K28" s="2">
        <f>(I28)+(J28/60)</f>
        <v>21.2</v>
      </c>
      <c r="L28">
        <v>0</v>
      </c>
      <c r="M28">
        <v>0</v>
      </c>
      <c r="N28">
        <v>4</v>
      </c>
      <c r="O28">
        <v>8</v>
      </c>
      <c r="P28">
        <v>3</v>
      </c>
      <c r="Q28" s="6">
        <v>8</v>
      </c>
      <c r="R28" s="5">
        <v>33</v>
      </c>
      <c r="S28" s="5">
        <v>33</v>
      </c>
      <c r="T28" s="5">
        <v>33</v>
      </c>
      <c r="U28" s="3">
        <f>(R28+S28+T28)/3</f>
        <v>33</v>
      </c>
      <c r="V28" s="5">
        <v>4</v>
      </c>
      <c r="W28" s="5">
        <v>0</v>
      </c>
      <c r="X28" t="s">
        <v>4</v>
      </c>
      <c r="Y28" s="6">
        <v>4</v>
      </c>
      <c r="Z28" s="6">
        <f>Y28/Q28</f>
        <v>0.5</v>
      </c>
      <c r="AA28" s="12">
        <f>V28/O28</f>
        <v>0.5</v>
      </c>
      <c r="AB28" s="4">
        <f>W28/P28</f>
        <v>0</v>
      </c>
      <c r="AC28" t="s">
        <v>5</v>
      </c>
      <c r="AD28">
        <v>12</v>
      </c>
      <c r="AE28">
        <v>41</v>
      </c>
      <c r="AF28">
        <v>76</v>
      </c>
      <c r="AG28">
        <v>86</v>
      </c>
    </row>
    <row r="29" spans="1:47" ht="15.6" x14ac:dyDescent="0.3">
      <c r="A29" s="1" t="s">
        <v>143</v>
      </c>
      <c r="B29" s="31">
        <v>5</v>
      </c>
      <c r="C29">
        <v>16</v>
      </c>
      <c r="D29" s="26" t="s">
        <v>5</v>
      </c>
      <c r="G29" t="s">
        <v>88</v>
      </c>
      <c r="H29">
        <v>1</v>
      </c>
      <c r="I29" s="5">
        <v>16</v>
      </c>
      <c r="J29" s="5">
        <v>9</v>
      </c>
      <c r="K29" s="2">
        <f>(I29)+(J29/60)</f>
        <v>16.149999999999999</v>
      </c>
      <c r="L29">
        <v>1</v>
      </c>
      <c r="M29">
        <v>0</v>
      </c>
      <c r="N29">
        <v>2</v>
      </c>
      <c r="O29">
        <v>9</v>
      </c>
      <c r="P29">
        <v>3</v>
      </c>
      <c r="Q29" s="6">
        <v>9</v>
      </c>
      <c r="R29" s="5">
        <v>32</v>
      </c>
      <c r="S29" s="5">
        <v>32</v>
      </c>
      <c r="T29" s="5">
        <v>32</v>
      </c>
      <c r="U29" s="3">
        <f>(R29+S29+T29)/3</f>
        <v>32</v>
      </c>
      <c r="V29" s="5">
        <v>6</v>
      </c>
      <c r="W29" s="5">
        <v>1</v>
      </c>
      <c r="X29" t="s">
        <v>4</v>
      </c>
      <c r="Y29" s="6">
        <v>6</v>
      </c>
      <c r="Z29" s="6">
        <f>Y29/Q29</f>
        <v>0.66666666666666663</v>
      </c>
      <c r="AA29" s="12">
        <f>V29/O29</f>
        <v>0.66666666666666663</v>
      </c>
      <c r="AB29" s="4">
        <f>W29/P29</f>
        <v>0.33333333333333331</v>
      </c>
      <c r="AC29" t="s">
        <v>5</v>
      </c>
      <c r="AD29">
        <v>12</v>
      </c>
      <c r="AE29">
        <v>15</v>
      </c>
      <c r="AF29">
        <v>18</v>
      </c>
    </row>
    <row r="30" spans="1:47" ht="15.6" x14ac:dyDescent="0.3">
      <c r="A30" s="1" t="s">
        <v>147</v>
      </c>
      <c r="B30" s="28">
        <v>5</v>
      </c>
      <c r="C30">
        <v>17</v>
      </c>
      <c r="D30" s="26" t="s">
        <v>5</v>
      </c>
      <c r="G30" t="s">
        <v>95</v>
      </c>
      <c r="H30">
        <v>1</v>
      </c>
      <c r="I30" s="5">
        <v>18</v>
      </c>
      <c r="J30" s="5">
        <v>34</v>
      </c>
      <c r="K30" s="2">
        <f>(I30)+(J30/60)</f>
        <v>18.566666666666666</v>
      </c>
      <c r="L30">
        <v>1</v>
      </c>
      <c r="M30">
        <v>0</v>
      </c>
      <c r="N30">
        <v>5</v>
      </c>
      <c r="O30">
        <v>5</v>
      </c>
      <c r="P30">
        <v>4</v>
      </c>
      <c r="Q30" s="6">
        <v>5</v>
      </c>
      <c r="R30" s="5">
        <v>32</v>
      </c>
      <c r="S30" s="5">
        <v>32</v>
      </c>
      <c r="T30" s="5">
        <v>33</v>
      </c>
      <c r="U30" s="3">
        <f>(R30+S30+T30)/3</f>
        <v>32.333333333333336</v>
      </c>
      <c r="V30" s="5">
        <v>5</v>
      </c>
      <c r="W30" s="5">
        <v>2</v>
      </c>
      <c r="X30" t="s">
        <v>4</v>
      </c>
      <c r="Y30" s="6">
        <v>5</v>
      </c>
      <c r="Z30" s="6">
        <f>Y30/Q30</f>
        <v>1</v>
      </c>
      <c r="AA30" s="12">
        <f>V30/O30</f>
        <v>1</v>
      </c>
      <c r="AB30" s="4">
        <f>W30/P30</f>
        <v>0.5</v>
      </c>
      <c r="AC30" t="s">
        <v>5</v>
      </c>
      <c r="AD30">
        <v>22</v>
      </c>
      <c r="AE30">
        <v>66</v>
      </c>
      <c r="AN30">
        <v>36</v>
      </c>
    </row>
    <row r="31" spans="1:47" ht="15.6" x14ac:dyDescent="0.3">
      <c r="A31" s="1" t="s">
        <v>148</v>
      </c>
      <c r="B31" s="28">
        <v>5</v>
      </c>
      <c r="C31">
        <v>23</v>
      </c>
      <c r="D31" s="26" t="s">
        <v>5</v>
      </c>
      <c r="G31" t="s">
        <v>105</v>
      </c>
      <c r="H31">
        <v>1</v>
      </c>
      <c r="I31" s="5">
        <v>15</v>
      </c>
      <c r="J31" s="5">
        <v>27</v>
      </c>
      <c r="K31" s="2">
        <f>(I31)+(J31/60)</f>
        <v>15.45</v>
      </c>
      <c r="L31">
        <v>0</v>
      </c>
      <c r="M31">
        <v>0</v>
      </c>
      <c r="N31">
        <v>1</v>
      </c>
      <c r="O31">
        <v>7</v>
      </c>
      <c r="P31">
        <v>7</v>
      </c>
      <c r="Q31" s="6">
        <v>7</v>
      </c>
      <c r="R31" s="5">
        <v>29</v>
      </c>
      <c r="S31" s="5">
        <v>29</v>
      </c>
      <c r="T31" s="5">
        <v>29</v>
      </c>
      <c r="U31" s="3">
        <f>(R31+S31+T31)/3</f>
        <v>29</v>
      </c>
      <c r="V31" s="5">
        <v>4</v>
      </c>
      <c r="W31" s="5">
        <v>2</v>
      </c>
      <c r="X31" t="s">
        <v>4</v>
      </c>
      <c r="Y31" s="6">
        <v>4</v>
      </c>
      <c r="Z31" s="6">
        <f>Y31/Q31</f>
        <v>0.5714285714285714</v>
      </c>
      <c r="AA31" s="12">
        <f>V31/O31</f>
        <v>0.5714285714285714</v>
      </c>
      <c r="AB31" s="4">
        <f>W31/P31</f>
        <v>0.2857142857142857</v>
      </c>
      <c r="AC31" t="s">
        <v>5</v>
      </c>
      <c r="AD31">
        <v>5</v>
      </c>
      <c r="AE31">
        <v>34</v>
      </c>
      <c r="AF31">
        <v>53</v>
      </c>
    </row>
    <row r="32" spans="1:47" ht="15.6" x14ac:dyDescent="0.3">
      <c r="A32" s="1" t="s">
        <v>148</v>
      </c>
      <c r="B32" s="28">
        <v>5</v>
      </c>
      <c r="C32">
        <v>24</v>
      </c>
      <c r="D32" s="26" t="s">
        <v>5</v>
      </c>
      <c r="G32" t="s">
        <v>106</v>
      </c>
      <c r="H32">
        <v>1</v>
      </c>
      <c r="I32" s="5">
        <v>15</v>
      </c>
      <c r="J32" s="5">
        <v>45</v>
      </c>
      <c r="K32" s="2">
        <f>(I32)+(J32/60)</f>
        <v>15.75</v>
      </c>
      <c r="L32">
        <v>0</v>
      </c>
      <c r="M32">
        <v>0</v>
      </c>
      <c r="N32">
        <v>2</v>
      </c>
      <c r="O32">
        <v>8</v>
      </c>
      <c r="P32">
        <v>5</v>
      </c>
      <c r="Q32" s="6">
        <v>8</v>
      </c>
      <c r="R32" s="5">
        <v>30</v>
      </c>
      <c r="S32" s="5">
        <v>31</v>
      </c>
      <c r="T32" s="5">
        <v>31</v>
      </c>
      <c r="U32" s="3">
        <f>(R32+S32+T32)/3</f>
        <v>30.666666666666668</v>
      </c>
      <c r="V32" s="5">
        <v>3</v>
      </c>
      <c r="W32" s="5">
        <v>1</v>
      </c>
      <c r="X32" t="s">
        <v>4</v>
      </c>
      <c r="Y32" s="6">
        <v>3</v>
      </c>
      <c r="Z32" s="6">
        <f>Y32/Q32</f>
        <v>0.375</v>
      </c>
      <c r="AA32" s="12">
        <f>V32/O32</f>
        <v>0.375</v>
      </c>
      <c r="AB32" s="4">
        <f>W32/P32</f>
        <v>0.2</v>
      </c>
      <c r="AC32" t="s">
        <v>5</v>
      </c>
      <c r="AD32">
        <v>58</v>
      </c>
      <c r="AE32">
        <f>180+10</f>
        <v>190</v>
      </c>
      <c r="AN32">
        <f>120+19</f>
        <v>139</v>
      </c>
    </row>
    <row r="33" spans="1:43" ht="15.6" x14ac:dyDescent="0.3">
      <c r="A33" s="1" t="s">
        <v>148</v>
      </c>
      <c r="B33" s="28">
        <v>5</v>
      </c>
      <c r="C33">
        <v>26</v>
      </c>
      <c r="D33" s="26" t="s">
        <v>5</v>
      </c>
      <c r="G33" t="s">
        <v>109</v>
      </c>
      <c r="H33">
        <v>2</v>
      </c>
      <c r="I33" s="5">
        <v>17</v>
      </c>
      <c r="J33" s="5">
        <v>38</v>
      </c>
      <c r="K33" s="2">
        <f>(I33)+(J33/60)</f>
        <v>17.633333333333333</v>
      </c>
      <c r="L33">
        <v>0</v>
      </c>
      <c r="M33">
        <v>0</v>
      </c>
      <c r="N33">
        <v>2</v>
      </c>
      <c r="O33">
        <v>8</v>
      </c>
      <c r="P33">
        <v>5</v>
      </c>
      <c r="Q33" s="6">
        <v>8</v>
      </c>
      <c r="R33" s="5">
        <v>29</v>
      </c>
      <c r="S33" s="5">
        <v>29</v>
      </c>
      <c r="T33" s="5">
        <v>30</v>
      </c>
      <c r="U33" s="3">
        <f>(R33+S33+T33)/3</f>
        <v>29.333333333333332</v>
      </c>
      <c r="V33" s="5">
        <v>5</v>
      </c>
      <c r="W33" s="5">
        <v>1</v>
      </c>
      <c r="X33" t="s">
        <v>4</v>
      </c>
      <c r="Y33" s="6">
        <v>5</v>
      </c>
      <c r="Z33" s="6">
        <f>Y33/Q33</f>
        <v>0.625</v>
      </c>
      <c r="AA33" s="12">
        <f>V33/O33</f>
        <v>0.625</v>
      </c>
      <c r="AB33" s="4">
        <f>W33/P33</f>
        <v>0.2</v>
      </c>
      <c r="AC33" t="s">
        <v>5</v>
      </c>
      <c r="AD33">
        <v>50</v>
      </c>
      <c r="AE33">
        <v>63</v>
      </c>
      <c r="AF33">
        <v>77</v>
      </c>
      <c r="AN33">
        <v>45</v>
      </c>
    </row>
    <row r="34" spans="1:43" ht="15.6" x14ac:dyDescent="0.3">
      <c r="A34" s="1" t="s">
        <v>148</v>
      </c>
      <c r="B34" s="28">
        <v>5</v>
      </c>
      <c r="C34">
        <v>25</v>
      </c>
      <c r="D34" s="26" t="s">
        <v>5</v>
      </c>
      <c r="G34" t="s">
        <v>112</v>
      </c>
      <c r="H34">
        <v>1</v>
      </c>
      <c r="I34" s="5">
        <v>16</v>
      </c>
      <c r="J34" s="5">
        <v>46</v>
      </c>
      <c r="K34" s="2">
        <f>(I34)+(J34/60)</f>
        <v>16.766666666666666</v>
      </c>
      <c r="L34">
        <v>0</v>
      </c>
      <c r="M34">
        <v>0</v>
      </c>
      <c r="N34">
        <v>0</v>
      </c>
      <c r="O34">
        <v>10</v>
      </c>
      <c r="P34">
        <v>5</v>
      </c>
      <c r="Q34" s="6">
        <v>10</v>
      </c>
      <c r="R34" s="5">
        <v>31</v>
      </c>
      <c r="S34" s="5">
        <v>31</v>
      </c>
      <c r="T34" s="5">
        <v>31</v>
      </c>
      <c r="U34" s="3">
        <f>(R34+S34+T34)/3</f>
        <v>31</v>
      </c>
      <c r="V34" s="5">
        <v>4</v>
      </c>
      <c r="W34" s="5">
        <v>2</v>
      </c>
      <c r="X34" t="s">
        <v>4</v>
      </c>
      <c r="Y34" s="6">
        <v>4</v>
      </c>
      <c r="Z34" s="6">
        <f>Y34/Q34</f>
        <v>0.4</v>
      </c>
      <c r="AA34" s="12">
        <f>V34/O34</f>
        <v>0.4</v>
      </c>
      <c r="AB34" s="4">
        <f>W34/P34</f>
        <v>0.4</v>
      </c>
      <c r="AC34" t="s">
        <v>5</v>
      </c>
      <c r="AD34">
        <v>11</v>
      </c>
      <c r="AE34">
        <v>47</v>
      </c>
      <c r="AF34">
        <v>61</v>
      </c>
      <c r="AG34">
        <f>60+35</f>
        <v>95</v>
      </c>
      <c r="AN34">
        <v>52</v>
      </c>
      <c r="AO34">
        <v>72</v>
      </c>
    </row>
    <row r="35" spans="1:43" ht="15.6" x14ac:dyDescent="0.3">
      <c r="A35" s="1" t="s">
        <v>148</v>
      </c>
      <c r="B35" s="28">
        <v>5</v>
      </c>
      <c r="C35">
        <v>27</v>
      </c>
      <c r="D35" s="26" t="s">
        <v>5</v>
      </c>
      <c r="G35" t="s">
        <v>114</v>
      </c>
      <c r="H35">
        <v>2</v>
      </c>
      <c r="I35" s="5">
        <v>18</v>
      </c>
      <c r="J35" s="5">
        <v>36</v>
      </c>
      <c r="K35" s="2">
        <f>(I35)+(J35/60)</f>
        <v>18.600000000000001</v>
      </c>
      <c r="L35">
        <v>2</v>
      </c>
      <c r="M35">
        <v>0</v>
      </c>
      <c r="N35">
        <v>0</v>
      </c>
      <c r="O35">
        <v>8</v>
      </c>
      <c r="P35">
        <v>5</v>
      </c>
      <c r="Q35" s="6">
        <v>8</v>
      </c>
      <c r="R35" s="5">
        <v>30</v>
      </c>
      <c r="S35" s="5">
        <v>30</v>
      </c>
      <c r="T35" s="5">
        <v>30</v>
      </c>
      <c r="U35" s="3">
        <f>(R35+S35+T35)/3</f>
        <v>30</v>
      </c>
      <c r="V35" s="5">
        <v>7</v>
      </c>
      <c r="W35" s="5">
        <v>2</v>
      </c>
      <c r="X35" t="s">
        <v>4</v>
      </c>
      <c r="Y35" s="6">
        <v>7</v>
      </c>
      <c r="Z35" s="6">
        <f>Y35/Q35</f>
        <v>0.875</v>
      </c>
      <c r="AA35" s="12">
        <f>V35/O35</f>
        <v>0.875</v>
      </c>
      <c r="AB35" s="4">
        <f>W35/P35</f>
        <v>0.4</v>
      </c>
      <c r="AC35" t="s">
        <v>5</v>
      </c>
      <c r="AD35">
        <v>44</v>
      </c>
      <c r="AE35">
        <f>60+15</f>
        <v>75</v>
      </c>
      <c r="AN35">
        <v>39</v>
      </c>
    </row>
    <row r="36" spans="1:43" ht="15.6" x14ac:dyDescent="0.3">
      <c r="A36" s="1" t="s">
        <v>148</v>
      </c>
      <c r="B36" s="28">
        <v>5</v>
      </c>
      <c r="C36">
        <v>28</v>
      </c>
      <c r="D36" s="26" t="s">
        <v>5</v>
      </c>
      <c r="G36" t="s">
        <v>110</v>
      </c>
      <c r="H36">
        <v>1</v>
      </c>
      <c r="I36" s="5">
        <v>20</v>
      </c>
      <c r="J36" s="5">
        <v>10</v>
      </c>
      <c r="K36" s="2">
        <f>(I36)+(J36/60)</f>
        <v>20.166666666666668</v>
      </c>
      <c r="L36">
        <v>4</v>
      </c>
      <c r="M36">
        <v>0</v>
      </c>
      <c r="N36">
        <v>5</v>
      </c>
      <c r="O36">
        <v>5</v>
      </c>
      <c r="P36">
        <v>1</v>
      </c>
      <c r="Q36" s="6">
        <v>5</v>
      </c>
      <c r="R36" s="5">
        <v>31</v>
      </c>
      <c r="S36" s="5">
        <v>32</v>
      </c>
      <c r="T36" s="5">
        <v>32</v>
      </c>
      <c r="U36" s="3">
        <f>(R36+S36+T36)/3</f>
        <v>31.666666666666668</v>
      </c>
      <c r="V36" s="5">
        <v>2</v>
      </c>
      <c r="W36" s="5">
        <v>0</v>
      </c>
      <c r="X36" t="s">
        <v>4</v>
      </c>
      <c r="Y36" s="6">
        <v>2</v>
      </c>
      <c r="Z36" s="6">
        <f>Y36/Q36</f>
        <v>0.4</v>
      </c>
      <c r="AA36" s="12">
        <f>V36/O36</f>
        <v>0.4</v>
      </c>
      <c r="AB36" s="4">
        <f>W36/P36</f>
        <v>0</v>
      </c>
      <c r="AC36" t="s">
        <v>5</v>
      </c>
      <c r="AD36">
        <v>45</v>
      </c>
      <c r="AE36">
        <v>53</v>
      </c>
    </row>
    <row r="37" spans="1:43" ht="15.6" x14ac:dyDescent="0.3">
      <c r="A37" s="1" t="s">
        <v>148</v>
      </c>
      <c r="B37" s="28">
        <v>5</v>
      </c>
      <c r="C37">
        <v>29</v>
      </c>
      <c r="D37" s="26" t="s">
        <v>5</v>
      </c>
      <c r="G37" t="s">
        <v>116</v>
      </c>
      <c r="H37">
        <v>1</v>
      </c>
      <c r="I37" s="5">
        <v>17</v>
      </c>
      <c r="J37" s="5">
        <v>32</v>
      </c>
      <c r="K37" s="2">
        <f>(I37)+(J37/60)</f>
        <v>17.533333333333335</v>
      </c>
      <c r="L37">
        <v>1</v>
      </c>
      <c r="M37">
        <v>0</v>
      </c>
      <c r="N37">
        <v>1</v>
      </c>
      <c r="O37">
        <v>9</v>
      </c>
      <c r="P37">
        <v>4</v>
      </c>
      <c r="Q37" s="6">
        <v>9</v>
      </c>
      <c r="R37" s="5">
        <v>31</v>
      </c>
      <c r="S37" s="5">
        <v>32</v>
      </c>
      <c r="T37" s="5">
        <v>32</v>
      </c>
      <c r="U37" s="3">
        <f>(R37+S37+T37)/3</f>
        <v>31.666666666666668</v>
      </c>
      <c r="V37" s="5">
        <v>5</v>
      </c>
      <c r="W37" s="5">
        <v>3</v>
      </c>
      <c r="X37" t="s">
        <v>4</v>
      </c>
      <c r="Y37" s="6">
        <v>5</v>
      </c>
      <c r="Z37" s="6">
        <f>Y37/Q37</f>
        <v>0.55555555555555558</v>
      </c>
      <c r="AA37" s="12">
        <f>V37/O37</f>
        <v>0.55555555555555558</v>
      </c>
      <c r="AB37" s="4">
        <f>W37/P37</f>
        <v>0.75</v>
      </c>
      <c r="AC37" t="s">
        <v>5</v>
      </c>
      <c r="AD37">
        <v>14</v>
      </c>
      <c r="AE37">
        <v>25</v>
      </c>
      <c r="AF37">
        <v>35</v>
      </c>
      <c r="AN37">
        <v>24</v>
      </c>
    </row>
    <row r="38" spans="1:43" ht="15.6" x14ac:dyDescent="0.3">
      <c r="A38" s="1" t="s">
        <v>151</v>
      </c>
      <c r="B38" s="28">
        <v>5</v>
      </c>
      <c r="C38">
        <v>30</v>
      </c>
      <c r="D38" s="26" t="s">
        <v>5</v>
      </c>
      <c r="G38" t="s">
        <v>115</v>
      </c>
      <c r="H38">
        <v>1</v>
      </c>
      <c r="I38" s="5">
        <v>18</v>
      </c>
      <c r="J38" s="5">
        <v>26</v>
      </c>
      <c r="K38" s="2">
        <f>(I38)+(J38/60)</f>
        <v>18.433333333333334</v>
      </c>
      <c r="L38">
        <v>0</v>
      </c>
      <c r="M38">
        <v>0</v>
      </c>
      <c r="N38">
        <v>1</v>
      </c>
      <c r="O38">
        <v>9</v>
      </c>
      <c r="P38">
        <v>5</v>
      </c>
      <c r="Q38" s="6">
        <v>9</v>
      </c>
      <c r="R38" s="5">
        <v>32</v>
      </c>
      <c r="S38" s="5">
        <v>31</v>
      </c>
      <c r="T38" s="5">
        <v>31</v>
      </c>
      <c r="U38" s="3">
        <f>(R38+S38+T38)/3</f>
        <v>31.333333333333332</v>
      </c>
      <c r="V38" s="5">
        <v>4</v>
      </c>
      <c r="W38" s="5">
        <v>1</v>
      </c>
      <c r="X38" t="s">
        <v>4</v>
      </c>
      <c r="Y38" s="6">
        <v>4</v>
      </c>
      <c r="Z38" s="6">
        <f>Y38/Q38</f>
        <v>0.44444444444444442</v>
      </c>
      <c r="AA38" s="12">
        <f>V38/O38</f>
        <v>0.44444444444444442</v>
      </c>
      <c r="AB38" s="4">
        <f>W38/P38</f>
        <v>0.2</v>
      </c>
      <c r="AC38" t="s">
        <v>5</v>
      </c>
      <c r="AD38">
        <v>23</v>
      </c>
      <c r="AE38">
        <v>32</v>
      </c>
      <c r="AF38">
        <v>32</v>
      </c>
    </row>
    <row r="39" spans="1:43" ht="15.6" x14ac:dyDescent="0.3">
      <c r="A39" s="1" t="s">
        <v>145</v>
      </c>
      <c r="B39" s="28">
        <v>5</v>
      </c>
      <c r="C39">
        <v>31</v>
      </c>
      <c r="D39" s="26" t="s">
        <v>5</v>
      </c>
      <c r="G39" t="s">
        <v>128</v>
      </c>
      <c r="H39">
        <v>3</v>
      </c>
      <c r="I39" s="5">
        <v>17</v>
      </c>
      <c r="J39" s="5">
        <v>34</v>
      </c>
      <c r="K39" s="2">
        <f>(I39)+(J39/60)</f>
        <v>17.566666666666666</v>
      </c>
      <c r="L39">
        <v>0</v>
      </c>
      <c r="M39">
        <v>0</v>
      </c>
      <c r="N39">
        <v>5</v>
      </c>
      <c r="O39">
        <v>6</v>
      </c>
      <c r="P39">
        <v>4</v>
      </c>
      <c r="Q39" s="6">
        <v>6</v>
      </c>
      <c r="R39" s="5">
        <v>32</v>
      </c>
      <c r="S39" s="5">
        <v>31</v>
      </c>
      <c r="T39" s="5">
        <v>32</v>
      </c>
      <c r="U39" s="3">
        <f>(R39+S39+T39)/3</f>
        <v>31.666666666666668</v>
      </c>
      <c r="V39" s="5">
        <v>3</v>
      </c>
      <c r="W39" s="5">
        <v>1</v>
      </c>
      <c r="X39" t="s">
        <v>4</v>
      </c>
      <c r="Y39" s="6">
        <v>3</v>
      </c>
      <c r="Z39" s="6">
        <f>Y39/Q39</f>
        <v>0.5</v>
      </c>
      <c r="AA39" s="12">
        <f>V39/O39</f>
        <v>0.5</v>
      </c>
      <c r="AB39" s="4">
        <f>W39/P39</f>
        <v>0.25</v>
      </c>
      <c r="AC39" t="s">
        <v>5</v>
      </c>
      <c r="AD39">
        <f>60+39</f>
        <v>99</v>
      </c>
      <c r="AE39">
        <v>123</v>
      </c>
      <c r="AF39">
        <v>186</v>
      </c>
      <c r="AG39">
        <f>180+32</f>
        <v>212</v>
      </c>
    </row>
    <row r="40" spans="1:43" ht="15.6" x14ac:dyDescent="0.3">
      <c r="A40" s="1" t="s">
        <v>149</v>
      </c>
      <c r="B40" s="28">
        <v>5</v>
      </c>
      <c r="C40">
        <v>32</v>
      </c>
      <c r="D40" s="26" t="s">
        <v>5</v>
      </c>
      <c r="G40" t="s">
        <v>130</v>
      </c>
      <c r="H40">
        <v>1</v>
      </c>
      <c r="I40" s="5">
        <v>16</v>
      </c>
      <c r="J40" s="5">
        <v>34</v>
      </c>
      <c r="K40" s="2">
        <f>(I40)+(J40/60)</f>
        <v>16.566666666666666</v>
      </c>
      <c r="L40">
        <v>2</v>
      </c>
      <c r="M40">
        <v>0</v>
      </c>
      <c r="N40">
        <v>1</v>
      </c>
      <c r="O40">
        <v>8</v>
      </c>
      <c r="P40">
        <v>4</v>
      </c>
      <c r="Q40" s="6">
        <v>8</v>
      </c>
      <c r="R40" s="5">
        <v>32</v>
      </c>
      <c r="S40" s="5">
        <v>31</v>
      </c>
      <c r="T40" s="5">
        <v>31</v>
      </c>
      <c r="U40" s="3">
        <f>(R40+S40+T40)/3</f>
        <v>31.333333333333332</v>
      </c>
      <c r="V40" s="5">
        <v>3</v>
      </c>
      <c r="W40" s="5">
        <v>4</v>
      </c>
      <c r="X40" t="s">
        <v>4</v>
      </c>
      <c r="Y40" s="6">
        <v>3</v>
      </c>
      <c r="Z40" s="6">
        <f>Y40/Q40</f>
        <v>0.375</v>
      </c>
      <c r="AA40" s="12">
        <f>V40/O40</f>
        <v>0.375</v>
      </c>
      <c r="AB40" s="4">
        <f>W40/P40</f>
        <v>1</v>
      </c>
      <c r="AC40" t="s">
        <v>5</v>
      </c>
      <c r="AD40">
        <v>22</v>
      </c>
      <c r="AE40">
        <v>37</v>
      </c>
      <c r="AF40">
        <v>49</v>
      </c>
      <c r="AG40">
        <v>69</v>
      </c>
      <c r="AN40">
        <v>88</v>
      </c>
    </row>
    <row r="41" spans="1:43" ht="15.6" x14ac:dyDescent="0.3">
      <c r="A41" s="1" t="s">
        <v>149</v>
      </c>
      <c r="B41" s="28">
        <v>5</v>
      </c>
      <c r="C41">
        <v>38</v>
      </c>
      <c r="D41" s="26" t="s">
        <v>5</v>
      </c>
      <c r="G41" t="s">
        <v>129</v>
      </c>
      <c r="H41">
        <v>2</v>
      </c>
      <c r="I41" s="5">
        <v>17</v>
      </c>
      <c r="J41" s="5">
        <v>15</v>
      </c>
      <c r="K41" s="2">
        <f>(I41)+(J41/60)</f>
        <v>17.25</v>
      </c>
      <c r="L41">
        <v>0</v>
      </c>
      <c r="M41">
        <v>0</v>
      </c>
      <c r="N41">
        <v>3</v>
      </c>
      <c r="O41">
        <v>8</v>
      </c>
      <c r="P41">
        <v>4</v>
      </c>
      <c r="Q41" s="6">
        <v>8</v>
      </c>
      <c r="R41" s="5">
        <v>31</v>
      </c>
      <c r="S41" s="5">
        <v>31</v>
      </c>
      <c r="T41" s="5">
        <v>32</v>
      </c>
      <c r="U41" s="3">
        <f>(R41+S41+T41)/3</f>
        <v>31.333333333333332</v>
      </c>
      <c r="V41" s="5">
        <v>8</v>
      </c>
      <c r="W41" s="5">
        <v>3</v>
      </c>
      <c r="X41" t="s">
        <v>4</v>
      </c>
      <c r="Y41" s="6">
        <v>8</v>
      </c>
      <c r="Z41" s="6">
        <f>Y41/Q41</f>
        <v>1</v>
      </c>
      <c r="AA41" s="12">
        <f>V41/O41</f>
        <v>1</v>
      </c>
      <c r="AB41" s="4">
        <f>W41/P41</f>
        <v>0.75</v>
      </c>
      <c r="AC41" t="s">
        <v>5</v>
      </c>
      <c r="AD41">
        <v>5</v>
      </c>
      <c r="AE41">
        <v>49</v>
      </c>
      <c r="AF41">
        <v>60</v>
      </c>
      <c r="AN41">
        <v>20</v>
      </c>
    </row>
    <row r="42" spans="1:43" ht="15.6" x14ac:dyDescent="0.3">
      <c r="A42" s="1" t="s">
        <v>150</v>
      </c>
      <c r="B42" s="28">
        <v>5</v>
      </c>
      <c r="C42">
        <v>41</v>
      </c>
      <c r="D42" s="26" t="s">
        <v>5</v>
      </c>
      <c r="G42" t="s">
        <v>136</v>
      </c>
      <c r="H42">
        <v>1</v>
      </c>
      <c r="I42" s="5">
        <v>18</v>
      </c>
      <c r="J42" s="5">
        <v>56</v>
      </c>
      <c r="K42" s="2">
        <f>(I42)+(J42/60)</f>
        <v>18.933333333333334</v>
      </c>
      <c r="L42">
        <v>0</v>
      </c>
      <c r="M42">
        <v>0</v>
      </c>
      <c r="N42">
        <v>3</v>
      </c>
      <c r="O42">
        <v>7</v>
      </c>
      <c r="P42">
        <v>5</v>
      </c>
      <c r="Q42" s="6">
        <v>7</v>
      </c>
      <c r="R42" s="5">
        <v>32</v>
      </c>
      <c r="S42" s="5">
        <v>32</v>
      </c>
      <c r="T42" s="5">
        <v>32</v>
      </c>
      <c r="U42" s="3">
        <f>(R42+S42+T42)/3</f>
        <v>32</v>
      </c>
      <c r="V42" s="5">
        <v>7</v>
      </c>
      <c r="W42" s="5">
        <v>4</v>
      </c>
      <c r="X42" t="s">
        <v>4</v>
      </c>
      <c r="Y42" s="6">
        <v>7</v>
      </c>
      <c r="Z42" s="6">
        <f>Y42/Q42</f>
        <v>1</v>
      </c>
      <c r="AA42" s="12">
        <f>V42/O42</f>
        <v>1</v>
      </c>
      <c r="AB42" s="4">
        <f>W42/P42</f>
        <v>0.8</v>
      </c>
      <c r="AC42" t="s">
        <v>5</v>
      </c>
      <c r="AD42">
        <v>53</v>
      </c>
      <c r="AE42">
        <v>61</v>
      </c>
      <c r="AF42">
        <v>67</v>
      </c>
      <c r="AN42">
        <v>49</v>
      </c>
    </row>
    <row r="43" spans="1:43" ht="15.6" x14ac:dyDescent="0.3">
      <c r="A43" s="1" t="s">
        <v>150</v>
      </c>
      <c r="B43" s="28">
        <v>5</v>
      </c>
      <c r="C43">
        <v>42</v>
      </c>
      <c r="D43" s="26" t="s">
        <v>5</v>
      </c>
      <c r="G43" t="s">
        <v>142</v>
      </c>
      <c r="H43">
        <v>1</v>
      </c>
      <c r="I43" s="5">
        <v>19</v>
      </c>
      <c r="J43" s="5">
        <v>54</v>
      </c>
      <c r="K43" s="2">
        <f>(I43)+(J43/60)</f>
        <v>19.899999999999999</v>
      </c>
      <c r="L43">
        <v>0</v>
      </c>
      <c r="M43">
        <v>0</v>
      </c>
      <c r="N43">
        <v>9</v>
      </c>
      <c r="O43">
        <v>5</v>
      </c>
      <c r="P43">
        <v>1</v>
      </c>
      <c r="Q43" s="6">
        <v>5</v>
      </c>
      <c r="R43" s="5">
        <v>33</v>
      </c>
      <c r="S43" s="5">
        <v>34</v>
      </c>
      <c r="T43" s="5">
        <v>33</v>
      </c>
      <c r="U43" s="3">
        <f>(R43+S43+T43)/3</f>
        <v>33.333333333333336</v>
      </c>
      <c r="V43" s="5">
        <v>5</v>
      </c>
      <c r="W43" s="5">
        <v>1</v>
      </c>
      <c r="X43" t="s">
        <v>4</v>
      </c>
      <c r="Y43" s="6">
        <v>5</v>
      </c>
      <c r="Z43" s="6">
        <f>Y43/Q43</f>
        <v>1</v>
      </c>
      <c r="AA43" s="12">
        <f>V43/O43</f>
        <v>1</v>
      </c>
      <c r="AB43" s="4">
        <f>W43/P43</f>
        <v>1</v>
      </c>
      <c r="AC43" t="s">
        <v>5</v>
      </c>
      <c r="AD43">
        <v>52</v>
      </c>
      <c r="AE43">
        <v>75</v>
      </c>
      <c r="AF43">
        <f>60+53</f>
        <v>113</v>
      </c>
      <c r="AN43">
        <v>59</v>
      </c>
    </row>
    <row r="44" spans="1:43" ht="15.6" x14ac:dyDescent="0.3">
      <c r="A44" s="1" t="s">
        <v>9</v>
      </c>
      <c r="B44" s="20">
        <v>4</v>
      </c>
      <c r="C44">
        <v>2</v>
      </c>
      <c r="D44" s="24" t="s">
        <v>1</v>
      </c>
      <c r="G44" t="s">
        <v>12</v>
      </c>
      <c r="H44">
        <v>3</v>
      </c>
      <c r="I44" s="5">
        <v>20</v>
      </c>
      <c r="J44" s="5">
        <v>45</v>
      </c>
      <c r="K44" s="2">
        <f>(I44)+(J44/60)</f>
        <v>20.75</v>
      </c>
      <c r="L44">
        <v>0</v>
      </c>
      <c r="M44">
        <v>0</v>
      </c>
      <c r="N44">
        <v>0</v>
      </c>
      <c r="O44">
        <v>0</v>
      </c>
      <c r="P44">
        <v>15</v>
      </c>
      <c r="Q44" s="6">
        <v>15</v>
      </c>
      <c r="R44" s="5">
        <v>29</v>
      </c>
      <c r="S44" s="5">
        <v>29</v>
      </c>
      <c r="T44" s="5">
        <v>29</v>
      </c>
      <c r="U44" s="3">
        <f>(R44+S44+T44)/3</f>
        <v>29</v>
      </c>
      <c r="V44" t="s">
        <v>3</v>
      </c>
      <c r="W44" s="5">
        <v>0</v>
      </c>
      <c r="X44" t="s">
        <v>4</v>
      </c>
      <c r="Y44" s="6">
        <v>0</v>
      </c>
      <c r="Z44" s="6">
        <f>Y44/Q44</f>
        <v>0</v>
      </c>
      <c r="AA44" s="12" t="s">
        <v>3</v>
      </c>
      <c r="AB44" s="4">
        <f>W44/P44</f>
        <v>0</v>
      </c>
      <c r="AC44" t="s">
        <v>1</v>
      </c>
    </row>
    <row r="45" spans="1:43" ht="15.6" x14ac:dyDescent="0.3">
      <c r="A45" s="1" t="s">
        <v>9</v>
      </c>
      <c r="B45" s="20">
        <v>4</v>
      </c>
      <c r="C45">
        <v>3</v>
      </c>
      <c r="D45" s="24" t="s">
        <v>1</v>
      </c>
      <c r="G45" t="s">
        <v>14</v>
      </c>
      <c r="H45">
        <v>1</v>
      </c>
      <c r="I45" s="5">
        <v>22</v>
      </c>
      <c r="J45" s="5">
        <v>16</v>
      </c>
      <c r="K45" s="2">
        <f>(I45)+(J45/60)</f>
        <v>22.266666666666666</v>
      </c>
      <c r="L45">
        <v>0</v>
      </c>
      <c r="M45">
        <v>0</v>
      </c>
      <c r="N45">
        <v>0</v>
      </c>
      <c r="O45">
        <v>0</v>
      </c>
      <c r="P45">
        <v>15</v>
      </c>
      <c r="Q45" s="6">
        <v>15</v>
      </c>
      <c r="R45" s="5">
        <v>29</v>
      </c>
      <c r="S45" s="5">
        <v>30</v>
      </c>
      <c r="T45" s="5">
        <v>29</v>
      </c>
      <c r="U45" s="3">
        <f>(R45+S45+T45)/3</f>
        <v>29.333333333333332</v>
      </c>
      <c r="V45" t="s">
        <v>3</v>
      </c>
      <c r="W45" s="5">
        <v>4</v>
      </c>
      <c r="X45" t="s">
        <v>4</v>
      </c>
      <c r="Y45" s="6">
        <v>4</v>
      </c>
      <c r="Z45" s="6">
        <f>Y45/Q45</f>
        <v>0.26666666666666666</v>
      </c>
      <c r="AA45" s="12" t="s">
        <v>3</v>
      </c>
      <c r="AB45" s="4">
        <f>W45/P45</f>
        <v>0.26666666666666666</v>
      </c>
      <c r="AC45" t="s">
        <v>1</v>
      </c>
      <c r="AN45">
        <v>58</v>
      </c>
      <c r="AO45">
        <f>60+43</f>
        <v>103</v>
      </c>
      <c r="AP45">
        <v>121</v>
      </c>
      <c r="AQ45">
        <f>240+29</f>
        <v>269</v>
      </c>
    </row>
    <row r="46" spans="1:43" ht="15.6" x14ac:dyDescent="0.3">
      <c r="A46" s="1" t="s">
        <v>9</v>
      </c>
      <c r="B46" s="20">
        <v>4</v>
      </c>
      <c r="C46">
        <v>4</v>
      </c>
      <c r="D46" s="24" t="s">
        <v>1</v>
      </c>
      <c r="G46" t="s">
        <v>16</v>
      </c>
      <c r="H46">
        <v>2</v>
      </c>
      <c r="I46" s="5">
        <v>23</v>
      </c>
      <c r="J46" s="5">
        <v>0</v>
      </c>
      <c r="K46" s="2">
        <f>(I46)+(J46/60)</f>
        <v>23</v>
      </c>
      <c r="L46">
        <v>0</v>
      </c>
      <c r="M46">
        <v>0</v>
      </c>
      <c r="N46">
        <v>0</v>
      </c>
      <c r="O46">
        <v>0</v>
      </c>
      <c r="P46">
        <v>15</v>
      </c>
      <c r="Q46" s="6">
        <v>15</v>
      </c>
      <c r="R46" s="5">
        <v>29</v>
      </c>
      <c r="S46" s="5">
        <v>29</v>
      </c>
      <c r="T46" s="5">
        <v>29</v>
      </c>
      <c r="U46" s="3">
        <f>(R46+S46+T46)/3</f>
        <v>29</v>
      </c>
      <c r="V46" t="s">
        <v>3</v>
      </c>
      <c r="W46" s="5">
        <v>0</v>
      </c>
      <c r="X46" t="s">
        <v>4</v>
      </c>
      <c r="Y46" s="6">
        <v>0</v>
      </c>
      <c r="Z46" s="6">
        <f>Y46/Q46</f>
        <v>0</v>
      </c>
      <c r="AA46" s="12" t="s">
        <v>3</v>
      </c>
      <c r="AB46" s="4">
        <f>W46/P46</f>
        <v>0</v>
      </c>
      <c r="AC46" t="s">
        <v>1</v>
      </c>
    </row>
    <row r="47" spans="1:43" ht="15.6" x14ac:dyDescent="0.3">
      <c r="A47" s="1" t="s">
        <v>72</v>
      </c>
      <c r="B47" s="20">
        <v>4</v>
      </c>
      <c r="C47">
        <v>7</v>
      </c>
      <c r="D47" s="24" t="s">
        <v>1</v>
      </c>
      <c r="G47" t="s">
        <v>78</v>
      </c>
      <c r="H47">
        <v>1</v>
      </c>
      <c r="I47" s="5">
        <v>21</v>
      </c>
      <c r="J47" s="5">
        <v>44</v>
      </c>
      <c r="K47" s="2">
        <f>(I47)+(J47/60)</f>
        <v>21.733333333333334</v>
      </c>
      <c r="L47">
        <v>0</v>
      </c>
      <c r="M47">
        <v>0</v>
      </c>
      <c r="N47">
        <v>0</v>
      </c>
      <c r="O47">
        <v>0</v>
      </c>
      <c r="P47">
        <v>15</v>
      </c>
      <c r="Q47" s="6">
        <v>15</v>
      </c>
      <c r="R47" s="5">
        <v>29</v>
      </c>
      <c r="S47" s="5">
        <v>29</v>
      </c>
      <c r="T47" s="5">
        <v>20</v>
      </c>
      <c r="U47" s="3">
        <f>(R47+S47+T47)/3</f>
        <v>26</v>
      </c>
      <c r="V47" t="s">
        <v>3</v>
      </c>
      <c r="W47" s="5">
        <v>3</v>
      </c>
      <c r="X47" t="s">
        <v>4</v>
      </c>
      <c r="Y47" s="6">
        <v>3</v>
      </c>
      <c r="Z47" s="6">
        <f>Y47/Q47</f>
        <v>0.2</v>
      </c>
      <c r="AA47" s="12" t="s">
        <v>3</v>
      </c>
      <c r="AB47" s="4">
        <f>W47/P47</f>
        <v>0.2</v>
      </c>
      <c r="AC47" t="s">
        <v>1</v>
      </c>
      <c r="AN47">
        <v>63</v>
      </c>
      <c r="AO47">
        <v>65</v>
      </c>
      <c r="AP47">
        <v>84</v>
      </c>
    </row>
    <row r="48" spans="1:43" ht="15.6" x14ac:dyDescent="0.3">
      <c r="A48" s="1" t="s">
        <v>72</v>
      </c>
      <c r="B48" s="20">
        <v>4</v>
      </c>
      <c r="C48">
        <v>8</v>
      </c>
      <c r="D48" s="24" t="s">
        <v>1</v>
      </c>
      <c r="G48" t="s">
        <v>80</v>
      </c>
      <c r="H48">
        <v>1</v>
      </c>
      <c r="I48" s="5">
        <v>22</v>
      </c>
      <c r="J48" s="5">
        <v>28</v>
      </c>
      <c r="K48" s="2">
        <f>(I48)+(J48/60)</f>
        <v>22.466666666666665</v>
      </c>
      <c r="L48">
        <v>0</v>
      </c>
      <c r="M48">
        <v>0</v>
      </c>
      <c r="N48">
        <v>0</v>
      </c>
      <c r="O48">
        <v>0</v>
      </c>
      <c r="P48">
        <v>15</v>
      </c>
      <c r="Q48" s="6">
        <v>15</v>
      </c>
      <c r="R48" s="5">
        <v>29</v>
      </c>
      <c r="S48" s="5">
        <v>29</v>
      </c>
      <c r="T48" s="5">
        <v>29</v>
      </c>
      <c r="U48" s="3">
        <f>(R48+S48+T48)/3</f>
        <v>29</v>
      </c>
      <c r="V48" t="s">
        <v>3</v>
      </c>
      <c r="W48" s="5">
        <v>1</v>
      </c>
      <c r="X48" t="s">
        <v>4</v>
      </c>
      <c r="Y48" s="6">
        <v>1</v>
      </c>
      <c r="Z48" s="6">
        <f>Y48/Q48</f>
        <v>6.6666666666666666E-2</v>
      </c>
      <c r="AA48" s="12" t="s">
        <v>3</v>
      </c>
      <c r="AB48" s="4">
        <f>W48/P48</f>
        <v>6.6666666666666666E-2</v>
      </c>
      <c r="AC48" t="s">
        <v>1</v>
      </c>
      <c r="AN48">
        <f>300+21</f>
        <v>321</v>
      </c>
    </row>
    <row r="49" spans="1:45" ht="15.6" x14ac:dyDescent="0.3">
      <c r="A49" s="1" t="s">
        <v>72</v>
      </c>
      <c r="B49" s="20">
        <v>4</v>
      </c>
      <c r="C49">
        <v>9</v>
      </c>
      <c r="D49" s="24" t="s">
        <v>1</v>
      </c>
      <c r="G49" t="s">
        <v>77</v>
      </c>
      <c r="H49">
        <v>2</v>
      </c>
      <c r="I49" s="5">
        <v>0</v>
      </c>
      <c r="J49" s="5">
        <v>1</v>
      </c>
      <c r="K49" s="2">
        <f>(I49)+(J49/60)</f>
        <v>1.6666666666666666E-2</v>
      </c>
      <c r="L49">
        <v>0</v>
      </c>
      <c r="M49">
        <v>0</v>
      </c>
      <c r="N49">
        <v>0</v>
      </c>
      <c r="O49">
        <v>0</v>
      </c>
      <c r="P49">
        <v>15</v>
      </c>
      <c r="Q49" s="6">
        <v>15</v>
      </c>
      <c r="R49" s="5">
        <v>29</v>
      </c>
      <c r="S49" s="5">
        <v>30</v>
      </c>
      <c r="T49" s="5">
        <v>30</v>
      </c>
      <c r="U49" s="3">
        <f>(R49+S49+T49)/3</f>
        <v>29.666666666666668</v>
      </c>
      <c r="V49" t="s">
        <v>3</v>
      </c>
      <c r="W49" s="5">
        <v>0</v>
      </c>
      <c r="X49" t="s">
        <v>4</v>
      </c>
      <c r="Y49" s="6">
        <v>0</v>
      </c>
      <c r="Z49" s="6">
        <f>Y49/Q49</f>
        <v>0</v>
      </c>
      <c r="AA49" t="s">
        <v>3</v>
      </c>
      <c r="AB49" s="4">
        <f>W49/P49</f>
        <v>0</v>
      </c>
      <c r="AC49" t="s">
        <v>1</v>
      </c>
    </row>
    <row r="50" spans="1:45" ht="15.6" x14ac:dyDescent="0.3">
      <c r="A50" s="1">
        <v>20180618</v>
      </c>
      <c r="B50" s="20">
        <v>4</v>
      </c>
      <c r="C50">
        <v>13</v>
      </c>
      <c r="D50" s="24" t="s">
        <v>1</v>
      </c>
      <c r="G50" t="s">
        <v>90</v>
      </c>
      <c r="H50">
        <v>3</v>
      </c>
      <c r="I50" s="5">
        <v>22</v>
      </c>
      <c r="J50" s="5">
        <v>17</v>
      </c>
      <c r="K50" s="2">
        <f>(I50)+(J50/60)</f>
        <v>22.283333333333335</v>
      </c>
      <c r="L50">
        <v>1</v>
      </c>
      <c r="M50">
        <v>0</v>
      </c>
      <c r="N50">
        <v>1</v>
      </c>
      <c r="O50">
        <v>0</v>
      </c>
      <c r="P50">
        <v>13</v>
      </c>
      <c r="Q50" s="6">
        <v>13</v>
      </c>
      <c r="R50" s="5">
        <v>29</v>
      </c>
      <c r="S50" s="5">
        <v>29</v>
      </c>
      <c r="T50" s="5">
        <v>29</v>
      </c>
      <c r="U50" s="3">
        <f>(R50+S50+T50)/3</f>
        <v>29</v>
      </c>
      <c r="V50" t="s">
        <v>3</v>
      </c>
      <c r="W50" s="5">
        <v>2</v>
      </c>
      <c r="X50" t="s">
        <v>4</v>
      </c>
      <c r="Y50" s="6">
        <v>2</v>
      </c>
      <c r="Z50" s="6">
        <f>Y50/Q50</f>
        <v>0.15384615384615385</v>
      </c>
      <c r="AA50" s="12" t="s">
        <v>3</v>
      </c>
      <c r="AB50" s="4">
        <f>W50/P50</f>
        <v>0.15384615384615385</v>
      </c>
      <c r="AC50" t="s">
        <v>1</v>
      </c>
      <c r="AN50">
        <v>53</v>
      </c>
    </row>
    <row r="51" spans="1:45" ht="15.6" x14ac:dyDescent="0.3">
      <c r="A51" s="1">
        <v>20180618</v>
      </c>
      <c r="B51" s="20">
        <v>4</v>
      </c>
      <c r="C51">
        <v>14</v>
      </c>
      <c r="D51" s="24" t="s">
        <v>1</v>
      </c>
      <c r="G51" t="s">
        <v>92</v>
      </c>
      <c r="H51">
        <v>2</v>
      </c>
      <c r="I51" s="5">
        <v>22</v>
      </c>
      <c r="J51" s="5">
        <v>54</v>
      </c>
      <c r="K51" s="2">
        <f>(I51)+(J51/60)</f>
        <v>22.9</v>
      </c>
      <c r="L51">
        <v>2</v>
      </c>
      <c r="M51">
        <v>0</v>
      </c>
      <c r="N51">
        <v>0</v>
      </c>
      <c r="O51">
        <v>0</v>
      </c>
      <c r="P51">
        <v>13</v>
      </c>
      <c r="Q51" s="6">
        <v>13</v>
      </c>
      <c r="R51" s="5">
        <v>29</v>
      </c>
      <c r="S51" s="5">
        <v>29</v>
      </c>
      <c r="T51" s="5">
        <v>30</v>
      </c>
      <c r="U51" s="3">
        <f>(R51+S51+T51)/3</f>
        <v>29.333333333333332</v>
      </c>
      <c r="V51" t="s">
        <v>3</v>
      </c>
      <c r="W51" s="5">
        <v>2</v>
      </c>
      <c r="X51" t="s">
        <v>4</v>
      </c>
      <c r="Y51" s="6">
        <v>2</v>
      </c>
      <c r="Z51" s="6">
        <f>Y51/Q51</f>
        <v>0.15384615384615385</v>
      </c>
      <c r="AA51" s="12" t="s">
        <v>3</v>
      </c>
      <c r="AB51" s="4">
        <f>W51/P51</f>
        <v>0.15384615384615385</v>
      </c>
      <c r="AC51" t="s">
        <v>1</v>
      </c>
      <c r="AN51">
        <v>4</v>
      </c>
      <c r="AO51">
        <v>92</v>
      </c>
    </row>
    <row r="52" spans="1:45" ht="15.6" x14ac:dyDescent="0.3">
      <c r="A52" s="1">
        <v>20180618</v>
      </c>
      <c r="B52" s="20">
        <v>4</v>
      </c>
      <c r="C52">
        <v>15</v>
      </c>
      <c r="D52" s="24" t="s">
        <v>1</v>
      </c>
      <c r="G52" t="s">
        <v>91</v>
      </c>
      <c r="H52">
        <v>1</v>
      </c>
      <c r="I52" s="5">
        <v>23</v>
      </c>
      <c r="J52" s="5">
        <v>11</v>
      </c>
      <c r="K52" s="2">
        <f>(I52)+(J52/60)</f>
        <v>23.183333333333334</v>
      </c>
      <c r="L52">
        <v>0</v>
      </c>
      <c r="M52">
        <v>0</v>
      </c>
      <c r="N52">
        <v>0</v>
      </c>
      <c r="O52">
        <v>0</v>
      </c>
      <c r="P52">
        <v>13</v>
      </c>
      <c r="Q52" s="6">
        <v>13</v>
      </c>
      <c r="R52" s="5">
        <v>29</v>
      </c>
      <c r="S52" s="5">
        <v>29</v>
      </c>
      <c r="T52" s="5">
        <v>29</v>
      </c>
      <c r="U52" s="3">
        <f>(R52+S52+T52)/3</f>
        <v>29</v>
      </c>
      <c r="V52" t="s">
        <v>3</v>
      </c>
      <c r="W52" s="5">
        <v>2</v>
      </c>
      <c r="X52" t="s">
        <v>4</v>
      </c>
      <c r="Y52" s="6">
        <v>2</v>
      </c>
      <c r="Z52" s="6">
        <f>Y52/Q52</f>
        <v>0.15384615384615385</v>
      </c>
      <c r="AA52" s="12" t="s">
        <v>3</v>
      </c>
      <c r="AB52" s="4">
        <f>W52/P52</f>
        <v>0.15384615384615385</v>
      </c>
      <c r="AC52" t="s">
        <v>1</v>
      </c>
      <c r="AN52">
        <v>55</v>
      </c>
      <c r="AO52">
        <v>87</v>
      </c>
    </row>
    <row r="53" spans="1:45" ht="15.6" x14ac:dyDescent="0.3">
      <c r="A53" s="1">
        <v>20180621</v>
      </c>
      <c r="B53" s="32">
        <v>4</v>
      </c>
      <c r="C53">
        <v>18</v>
      </c>
      <c r="D53" s="24" t="s">
        <v>1</v>
      </c>
      <c r="G53" t="s">
        <v>99</v>
      </c>
      <c r="H53">
        <v>3</v>
      </c>
      <c r="I53" s="5">
        <v>20</v>
      </c>
      <c r="J53" s="5">
        <v>35</v>
      </c>
      <c r="K53" s="2">
        <f>(I53)+(J53/60)</f>
        <v>20.583333333333332</v>
      </c>
      <c r="L53">
        <v>1</v>
      </c>
      <c r="M53">
        <v>0</v>
      </c>
      <c r="N53">
        <v>3</v>
      </c>
      <c r="O53">
        <v>0</v>
      </c>
      <c r="P53">
        <v>11</v>
      </c>
      <c r="Q53" s="6">
        <v>11</v>
      </c>
      <c r="R53" s="5">
        <v>29</v>
      </c>
      <c r="S53" s="5">
        <v>30</v>
      </c>
      <c r="T53" s="5">
        <v>30</v>
      </c>
      <c r="U53" s="3">
        <f>(R53+S53+T53)/3</f>
        <v>29.666666666666668</v>
      </c>
      <c r="V53" t="s">
        <v>3</v>
      </c>
      <c r="W53" s="5">
        <v>6</v>
      </c>
      <c r="X53" t="s">
        <v>4</v>
      </c>
      <c r="Y53" s="6">
        <v>6</v>
      </c>
      <c r="Z53" s="6">
        <f>Y53/Q53</f>
        <v>0.54545454545454541</v>
      </c>
      <c r="AA53" s="12" t="s">
        <v>3</v>
      </c>
      <c r="AB53" s="4">
        <f>W53/P53</f>
        <v>0.54545454545454541</v>
      </c>
      <c r="AC53" t="s">
        <v>1</v>
      </c>
      <c r="AN53">
        <v>37</v>
      </c>
      <c r="AO53">
        <v>51</v>
      </c>
      <c r="AP53">
        <v>61</v>
      </c>
      <c r="AQ53">
        <v>67</v>
      </c>
      <c r="AR53">
        <v>91</v>
      </c>
      <c r="AS53">
        <v>106</v>
      </c>
    </row>
    <row r="54" spans="1:45" ht="15.6" x14ac:dyDescent="0.3">
      <c r="A54" s="1">
        <v>20180621</v>
      </c>
      <c r="B54" s="32">
        <v>4</v>
      </c>
      <c r="C54">
        <v>19</v>
      </c>
      <c r="D54" s="24" t="s">
        <v>1</v>
      </c>
      <c r="G54" t="s">
        <v>101</v>
      </c>
      <c r="H54">
        <v>2</v>
      </c>
      <c r="I54" s="5">
        <v>21</v>
      </c>
      <c r="J54" s="5">
        <v>11</v>
      </c>
      <c r="K54" s="2">
        <f>(I54)+(J54/60)</f>
        <v>21.183333333333334</v>
      </c>
      <c r="L54">
        <v>0</v>
      </c>
      <c r="M54">
        <v>0</v>
      </c>
      <c r="N54">
        <v>1</v>
      </c>
      <c r="O54">
        <v>0</v>
      </c>
      <c r="P54">
        <v>14</v>
      </c>
      <c r="Q54" s="6">
        <v>14</v>
      </c>
      <c r="R54" s="5">
        <v>29</v>
      </c>
      <c r="S54" s="5">
        <v>29</v>
      </c>
      <c r="T54" s="5">
        <v>29</v>
      </c>
      <c r="U54" s="3">
        <f>(R54+S54+T54)/3</f>
        <v>29</v>
      </c>
      <c r="V54" t="s">
        <v>3</v>
      </c>
      <c r="W54" s="5">
        <v>3</v>
      </c>
      <c r="X54" t="s">
        <v>4</v>
      </c>
      <c r="Y54" s="6">
        <v>3</v>
      </c>
      <c r="Z54" s="6">
        <f>Y54/Q54</f>
        <v>0.21428571428571427</v>
      </c>
      <c r="AA54" s="12" t="s">
        <v>3</v>
      </c>
      <c r="AB54" s="4">
        <f>W54/P54</f>
        <v>0.21428571428571427</v>
      </c>
      <c r="AC54" t="s">
        <v>1</v>
      </c>
      <c r="AN54">
        <v>54</v>
      </c>
      <c r="AO54">
        <f>120+59</f>
        <v>179</v>
      </c>
    </row>
    <row r="55" spans="1:45" ht="15.6" x14ac:dyDescent="0.3">
      <c r="A55" s="1">
        <v>20180621</v>
      </c>
      <c r="B55" s="32">
        <v>4</v>
      </c>
      <c r="C55">
        <v>20</v>
      </c>
      <c r="D55" s="24" t="s">
        <v>1</v>
      </c>
      <c r="G55" t="s">
        <v>97</v>
      </c>
      <c r="H55">
        <v>3</v>
      </c>
      <c r="I55" s="5">
        <v>22</v>
      </c>
      <c r="J55" s="5">
        <v>27</v>
      </c>
      <c r="K55" s="2">
        <f>(I55)+(J55/60)</f>
        <v>22.45</v>
      </c>
      <c r="L55">
        <v>0</v>
      </c>
      <c r="M55">
        <v>0</v>
      </c>
      <c r="N55">
        <v>0</v>
      </c>
      <c r="O55">
        <v>0</v>
      </c>
      <c r="P55">
        <v>15</v>
      </c>
      <c r="Q55" s="6">
        <v>15</v>
      </c>
      <c r="R55" s="5">
        <v>29</v>
      </c>
      <c r="S55" s="5">
        <v>29</v>
      </c>
      <c r="T55" s="5">
        <v>29</v>
      </c>
      <c r="U55" s="3">
        <f>(R55+S55+T55)/3</f>
        <v>29</v>
      </c>
      <c r="V55" t="s">
        <v>3</v>
      </c>
      <c r="W55" s="5">
        <v>0</v>
      </c>
      <c r="X55" t="s">
        <v>4</v>
      </c>
      <c r="Y55" s="6">
        <v>0</v>
      </c>
      <c r="Z55" s="6">
        <f>Y55/Q55</f>
        <v>0</v>
      </c>
      <c r="AA55" s="12" t="s">
        <v>3</v>
      </c>
      <c r="AB55" s="4">
        <f>W55/P55</f>
        <v>0</v>
      </c>
      <c r="AC55" t="s">
        <v>1</v>
      </c>
    </row>
    <row r="56" spans="1:45" ht="15.6" x14ac:dyDescent="0.3">
      <c r="A56" s="1">
        <v>20180621</v>
      </c>
      <c r="B56" s="32">
        <v>4</v>
      </c>
      <c r="C56">
        <v>21</v>
      </c>
      <c r="D56" s="24" t="s">
        <v>1</v>
      </c>
      <c r="G56" t="s">
        <v>98</v>
      </c>
      <c r="H56">
        <v>1</v>
      </c>
      <c r="I56" s="5">
        <v>22</v>
      </c>
      <c r="J56" s="5">
        <v>45</v>
      </c>
      <c r="K56" s="2">
        <f>(I56)+(J56/60)</f>
        <v>22.75</v>
      </c>
      <c r="L56">
        <v>0</v>
      </c>
      <c r="M56">
        <v>0</v>
      </c>
      <c r="N56">
        <v>0</v>
      </c>
      <c r="O56">
        <v>0</v>
      </c>
      <c r="P56">
        <v>15</v>
      </c>
      <c r="Q56" s="6">
        <v>15</v>
      </c>
      <c r="R56" s="5">
        <v>29</v>
      </c>
      <c r="S56" s="5">
        <v>29</v>
      </c>
      <c r="T56" s="5">
        <v>29</v>
      </c>
      <c r="U56" s="3">
        <f>(R56+S56+T56)/3</f>
        <v>29</v>
      </c>
      <c r="V56" t="s">
        <v>3</v>
      </c>
      <c r="W56" s="5">
        <v>0</v>
      </c>
      <c r="X56" t="s">
        <v>4</v>
      </c>
      <c r="Y56" s="6">
        <v>0</v>
      </c>
      <c r="Z56" s="6">
        <f>Y56/Q56</f>
        <v>0</v>
      </c>
      <c r="AA56" s="12" t="s">
        <v>3</v>
      </c>
      <c r="AB56" s="4">
        <f>W56/P56</f>
        <v>0</v>
      </c>
      <c r="AC56" t="s">
        <v>1</v>
      </c>
    </row>
    <row r="57" spans="1:45" ht="15.6" x14ac:dyDescent="0.3">
      <c r="A57" s="1">
        <v>20180621</v>
      </c>
      <c r="B57" s="32">
        <v>4</v>
      </c>
      <c r="C57">
        <v>22</v>
      </c>
      <c r="D57" s="24" t="s">
        <v>1</v>
      </c>
      <c r="G57" t="s">
        <v>100</v>
      </c>
      <c r="H57">
        <v>2</v>
      </c>
      <c r="I57" s="5">
        <v>23</v>
      </c>
      <c r="J57" s="5">
        <v>37</v>
      </c>
      <c r="K57" s="2">
        <f>(I57)+(J57/60)</f>
        <v>23.616666666666667</v>
      </c>
      <c r="L57">
        <v>0</v>
      </c>
      <c r="M57">
        <v>0</v>
      </c>
      <c r="N57">
        <v>0</v>
      </c>
      <c r="O57">
        <v>0</v>
      </c>
      <c r="P57">
        <v>15</v>
      </c>
      <c r="Q57" s="6">
        <v>15</v>
      </c>
      <c r="R57" s="5">
        <v>29</v>
      </c>
      <c r="S57" s="5">
        <v>29</v>
      </c>
      <c r="T57" s="5">
        <v>29</v>
      </c>
      <c r="U57" s="3">
        <f>(R57+S57+T57)/3</f>
        <v>29</v>
      </c>
      <c r="V57" t="s">
        <v>3</v>
      </c>
      <c r="W57" s="5">
        <v>1</v>
      </c>
      <c r="X57" t="s">
        <v>4</v>
      </c>
      <c r="Y57" s="6">
        <v>1</v>
      </c>
      <c r="Z57" s="6">
        <f>Y57/Q57</f>
        <v>6.6666666666666666E-2</v>
      </c>
      <c r="AA57" s="12" t="s">
        <v>3</v>
      </c>
      <c r="AB57" s="4">
        <f>W57/P57</f>
        <v>6.6666666666666666E-2</v>
      </c>
      <c r="AC57" t="s">
        <v>1</v>
      </c>
      <c r="AN57">
        <f>60+33</f>
        <v>93</v>
      </c>
    </row>
    <row r="58" spans="1:45" ht="15.6" x14ac:dyDescent="0.3">
      <c r="A58" s="1">
        <v>20180628</v>
      </c>
      <c r="B58" s="20">
        <v>4</v>
      </c>
      <c r="C58">
        <v>33</v>
      </c>
      <c r="D58" s="24" t="s">
        <v>1</v>
      </c>
      <c r="G58" t="s">
        <v>121</v>
      </c>
      <c r="H58">
        <v>2</v>
      </c>
      <c r="I58" s="5">
        <v>20</v>
      </c>
      <c r="J58" s="5">
        <v>45</v>
      </c>
      <c r="K58" s="2">
        <f>(I58)+(J58/60)</f>
        <v>20.75</v>
      </c>
      <c r="L58">
        <v>0</v>
      </c>
      <c r="M58">
        <v>0</v>
      </c>
      <c r="N58">
        <v>0</v>
      </c>
      <c r="O58">
        <v>0</v>
      </c>
      <c r="P58">
        <v>15</v>
      </c>
      <c r="Q58" s="6">
        <v>15</v>
      </c>
      <c r="R58" s="5">
        <v>29</v>
      </c>
      <c r="S58" s="5">
        <v>29</v>
      </c>
      <c r="T58" s="5">
        <v>29</v>
      </c>
      <c r="U58" s="3">
        <f>(R58+S58+T58)/3</f>
        <v>29</v>
      </c>
      <c r="V58" t="s">
        <v>3</v>
      </c>
      <c r="W58" s="5">
        <v>0</v>
      </c>
      <c r="X58" t="s">
        <v>4</v>
      </c>
      <c r="Y58" s="6">
        <v>0</v>
      </c>
      <c r="Z58" s="6">
        <f>Y58/Q58</f>
        <v>0</v>
      </c>
      <c r="AA58" s="12" t="s">
        <v>3</v>
      </c>
      <c r="AB58" s="4">
        <f>W58/P58</f>
        <v>0</v>
      </c>
      <c r="AC58" t="s">
        <v>1</v>
      </c>
    </row>
    <row r="59" spans="1:45" ht="15.6" x14ac:dyDescent="0.3">
      <c r="A59" s="1">
        <v>20180628</v>
      </c>
      <c r="B59" s="20">
        <v>4</v>
      </c>
      <c r="C59">
        <v>34</v>
      </c>
      <c r="D59" s="24" t="s">
        <v>1</v>
      </c>
      <c r="G59" t="s">
        <v>124</v>
      </c>
      <c r="H59">
        <v>2</v>
      </c>
      <c r="I59" s="5">
        <v>21</v>
      </c>
      <c r="J59" s="5">
        <v>37</v>
      </c>
      <c r="K59" s="2">
        <f>(I59)+(J59/60)</f>
        <v>21.616666666666667</v>
      </c>
      <c r="L59">
        <v>0</v>
      </c>
      <c r="M59">
        <v>0</v>
      </c>
      <c r="N59">
        <v>0</v>
      </c>
      <c r="O59">
        <v>0</v>
      </c>
      <c r="P59">
        <v>15</v>
      </c>
      <c r="Q59" s="6">
        <v>15</v>
      </c>
      <c r="R59" s="5">
        <v>29</v>
      </c>
      <c r="S59" s="5">
        <v>29</v>
      </c>
      <c r="T59" s="5">
        <v>29</v>
      </c>
      <c r="U59" s="3">
        <f>(R59+S59+T59)/3</f>
        <v>29</v>
      </c>
      <c r="V59" t="s">
        <v>3</v>
      </c>
      <c r="W59" s="5">
        <v>0</v>
      </c>
      <c r="X59" t="s">
        <v>4</v>
      </c>
      <c r="Y59" s="6">
        <v>0</v>
      </c>
      <c r="Z59" s="6">
        <f>Y59/Q59</f>
        <v>0</v>
      </c>
      <c r="AA59" s="12" t="s">
        <v>3</v>
      </c>
      <c r="AB59" s="4">
        <f>W59/P59</f>
        <v>0</v>
      </c>
      <c r="AC59" t="s">
        <v>1</v>
      </c>
    </row>
    <row r="60" spans="1:45" ht="15.6" x14ac:dyDescent="0.3">
      <c r="A60" s="1">
        <v>20180628</v>
      </c>
      <c r="B60" s="20">
        <v>4</v>
      </c>
      <c r="C60">
        <v>35</v>
      </c>
      <c r="D60" s="24" t="s">
        <v>1</v>
      </c>
      <c r="G60" t="s">
        <v>127</v>
      </c>
      <c r="H60">
        <v>1</v>
      </c>
      <c r="I60" s="5">
        <v>22</v>
      </c>
      <c r="J60" s="5">
        <v>28</v>
      </c>
      <c r="K60" s="2">
        <f>(I60)+(J60/60)</f>
        <v>22.466666666666665</v>
      </c>
      <c r="L60">
        <v>0</v>
      </c>
      <c r="M60">
        <v>0</v>
      </c>
      <c r="N60">
        <v>1</v>
      </c>
      <c r="O60">
        <v>0</v>
      </c>
      <c r="P60">
        <v>14</v>
      </c>
      <c r="Q60" s="6">
        <v>14</v>
      </c>
      <c r="R60" s="5">
        <v>29</v>
      </c>
      <c r="S60" s="5">
        <v>29</v>
      </c>
      <c r="T60" s="5">
        <v>29</v>
      </c>
      <c r="U60" s="3">
        <f>(R60+S60+T60)/3</f>
        <v>29</v>
      </c>
      <c r="V60" t="s">
        <v>3</v>
      </c>
      <c r="W60" s="5">
        <v>0</v>
      </c>
      <c r="X60" t="s">
        <v>4</v>
      </c>
      <c r="Y60" s="6">
        <v>0</v>
      </c>
      <c r="Z60" s="6">
        <f>Y60/Q60</f>
        <v>0</v>
      </c>
      <c r="AA60" s="12" t="s">
        <v>3</v>
      </c>
      <c r="AB60" s="4">
        <f>W60/P60</f>
        <v>0</v>
      </c>
      <c r="AC60" t="s">
        <v>1</v>
      </c>
    </row>
    <row r="61" spans="1:45" ht="15.6" x14ac:dyDescent="0.3">
      <c r="A61" s="1">
        <v>20180628</v>
      </c>
      <c r="B61" s="20">
        <v>4</v>
      </c>
      <c r="C61">
        <v>37</v>
      </c>
      <c r="D61" s="24" t="s">
        <v>1</v>
      </c>
      <c r="G61" t="s">
        <v>122</v>
      </c>
      <c r="H61">
        <v>2</v>
      </c>
      <c r="I61" s="5">
        <v>23</v>
      </c>
      <c r="J61" s="5">
        <v>57</v>
      </c>
      <c r="K61" s="2">
        <f>(I61)+(J61/60)</f>
        <v>23.95</v>
      </c>
      <c r="L61">
        <v>0</v>
      </c>
      <c r="M61">
        <v>0</v>
      </c>
      <c r="N61">
        <v>0</v>
      </c>
      <c r="O61">
        <v>0</v>
      </c>
      <c r="P61">
        <v>15</v>
      </c>
      <c r="Q61" s="6">
        <v>15</v>
      </c>
      <c r="R61" s="5">
        <v>29</v>
      </c>
      <c r="S61" s="5">
        <v>29</v>
      </c>
      <c r="T61" s="5">
        <v>30</v>
      </c>
      <c r="U61" s="3">
        <f>(R61+S61+T61)/3</f>
        <v>29.333333333333332</v>
      </c>
      <c r="V61" t="s">
        <v>3</v>
      </c>
      <c r="W61" s="5">
        <v>0</v>
      </c>
      <c r="X61" t="s">
        <v>4</v>
      </c>
      <c r="Y61" s="6">
        <v>0</v>
      </c>
      <c r="Z61" s="6">
        <f>Y61/Q61</f>
        <v>0</v>
      </c>
      <c r="AA61" s="12" t="s">
        <v>3</v>
      </c>
      <c r="AB61" s="4">
        <f>W61/P61</f>
        <v>0</v>
      </c>
      <c r="AC61" t="s">
        <v>1</v>
      </c>
    </row>
    <row r="62" spans="1:45" ht="15.6" x14ac:dyDescent="0.3">
      <c r="A62" s="1">
        <v>20180628</v>
      </c>
      <c r="B62" s="20">
        <v>4</v>
      </c>
      <c r="C62">
        <v>36</v>
      </c>
      <c r="D62" s="24" t="s">
        <v>1</v>
      </c>
      <c r="G62" t="s">
        <v>120</v>
      </c>
      <c r="H62">
        <v>2</v>
      </c>
      <c r="I62" s="5">
        <v>23</v>
      </c>
      <c r="J62" s="5">
        <v>25</v>
      </c>
      <c r="K62" s="2">
        <f>(I62)+(J62/60)</f>
        <v>23.416666666666668</v>
      </c>
      <c r="L62">
        <v>0</v>
      </c>
      <c r="M62">
        <v>0</v>
      </c>
      <c r="N62">
        <v>0</v>
      </c>
      <c r="O62">
        <v>0</v>
      </c>
      <c r="P62">
        <v>15</v>
      </c>
      <c r="Q62" s="6">
        <v>15</v>
      </c>
      <c r="R62" s="5">
        <v>29</v>
      </c>
      <c r="S62" s="5">
        <v>29</v>
      </c>
      <c r="T62" s="5">
        <v>29</v>
      </c>
      <c r="U62" s="3">
        <f>(R62+S62+T62)/3</f>
        <v>29</v>
      </c>
      <c r="V62" t="s">
        <v>3</v>
      </c>
      <c r="W62" s="5">
        <v>1</v>
      </c>
      <c r="X62" t="s">
        <v>4</v>
      </c>
      <c r="Y62" s="6">
        <v>1</v>
      </c>
      <c r="Z62" s="6">
        <f>Y62/Q62</f>
        <v>6.6666666666666666E-2</v>
      </c>
      <c r="AA62" s="12" t="s">
        <v>3</v>
      </c>
      <c r="AB62" s="4">
        <f>W62/P62</f>
        <v>6.6666666666666666E-2</v>
      </c>
      <c r="AC62" t="s">
        <v>1</v>
      </c>
      <c r="AN62">
        <v>72</v>
      </c>
    </row>
    <row r="63" spans="1:45" ht="15.6" x14ac:dyDescent="0.3">
      <c r="A63" s="1">
        <v>20180702</v>
      </c>
      <c r="B63" s="20">
        <v>4</v>
      </c>
      <c r="C63">
        <v>39</v>
      </c>
      <c r="D63" s="24" t="s">
        <v>1</v>
      </c>
      <c r="G63" t="s">
        <v>136</v>
      </c>
      <c r="H63">
        <v>2</v>
      </c>
      <c r="I63" s="5">
        <v>20</v>
      </c>
      <c r="J63" s="5">
        <v>39</v>
      </c>
      <c r="K63" s="2">
        <f>(I63)+(J63/60)</f>
        <v>20.65</v>
      </c>
      <c r="L63">
        <v>2</v>
      </c>
      <c r="M63">
        <v>0</v>
      </c>
      <c r="N63">
        <v>0</v>
      </c>
      <c r="O63">
        <v>0</v>
      </c>
      <c r="P63">
        <v>13</v>
      </c>
      <c r="Q63" s="6">
        <v>13</v>
      </c>
      <c r="R63" s="5">
        <v>29</v>
      </c>
      <c r="S63" s="5">
        <v>29</v>
      </c>
      <c r="T63" s="5">
        <v>29</v>
      </c>
      <c r="U63" s="3">
        <f>(R63+S63+T63)/3</f>
        <v>29</v>
      </c>
      <c r="V63" s="5" t="s">
        <v>3</v>
      </c>
      <c r="W63" s="5">
        <v>1</v>
      </c>
      <c r="X63" t="s">
        <v>4</v>
      </c>
      <c r="Y63" s="6">
        <v>1</v>
      </c>
      <c r="Z63" s="6">
        <f>Y63/Q63</f>
        <v>7.6923076923076927E-2</v>
      </c>
      <c r="AA63" s="12" t="s">
        <v>3</v>
      </c>
      <c r="AB63" s="4">
        <f>W63/P63</f>
        <v>7.6923076923076927E-2</v>
      </c>
      <c r="AC63" t="s">
        <v>1</v>
      </c>
      <c r="AN63">
        <v>52</v>
      </c>
    </row>
    <row r="64" spans="1:45" ht="15.6" x14ac:dyDescent="0.3">
      <c r="A64" s="1">
        <v>20180702</v>
      </c>
      <c r="B64" s="20">
        <v>4</v>
      </c>
      <c r="C64">
        <v>40</v>
      </c>
      <c r="D64" s="24" t="s">
        <v>1</v>
      </c>
      <c r="G64" t="s">
        <v>138</v>
      </c>
      <c r="H64">
        <v>2</v>
      </c>
      <c r="I64" s="5">
        <v>21</v>
      </c>
      <c r="J64" s="5">
        <v>12</v>
      </c>
      <c r="K64" s="2">
        <f>(I64)+(J64/60)</f>
        <v>21.2</v>
      </c>
      <c r="L64">
        <v>0</v>
      </c>
      <c r="M64">
        <v>0</v>
      </c>
      <c r="N64">
        <v>0</v>
      </c>
      <c r="O64">
        <v>0</v>
      </c>
      <c r="P64">
        <v>15</v>
      </c>
      <c r="Q64" s="6">
        <v>15</v>
      </c>
      <c r="R64" s="5">
        <v>29</v>
      </c>
      <c r="S64" s="5">
        <v>29</v>
      </c>
      <c r="T64" s="5">
        <v>29</v>
      </c>
      <c r="U64" s="3">
        <f>(R64+S64+T64)/3</f>
        <v>29</v>
      </c>
      <c r="V64" s="5" t="s">
        <v>3</v>
      </c>
      <c r="W64" s="5">
        <v>1</v>
      </c>
      <c r="X64" t="s">
        <v>4</v>
      </c>
      <c r="Y64" s="6">
        <v>1</v>
      </c>
      <c r="Z64" s="6">
        <f>Y64/Q64</f>
        <v>6.6666666666666666E-2</v>
      </c>
      <c r="AA64" s="12" t="s">
        <v>3</v>
      </c>
      <c r="AB64" s="4">
        <f>W64/P64</f>
        <v>6.6666666666666666E-2</v>
      </c>
      <c r="AC64" t="s">
        <v>1</v>
      </c>
      <c r="AN64">
        <v>99</v>
      </c>
    </row>
    <row r="65" spans="1:46" ht="15.6" x14ac:dyDescent="0.3">
      <c r="A65" s="1" t="s">
        <v>0</v>
      </c>
      <c r="B65" s="29">
        <v>5</v>
      </c>
      <c r="C65">
        <v>1</v>
      </c>
      <c r="D65" s="24" t="s">
        <v>1</v>
      </c>
      <c r="G65" t="s">
        <v>2</v>
      </c>
      <c r="H65">
        <v>2</v>
      </c>
      <c r="I65">
        <v>16</v>
      </c>
      <c r="J65">
        <v>45</v>
      </c>
      <c r="K65" s="2">
        <f>(I65)+(J65/60)</f>
        <v>16.75</v>
      </c>
      <c r="L65">
        <v>0</v>
      </c>
      <c r="M65">
        <v>0</v>
      </c>
      <c r="N65">
        <v>3</v>
      </c>
      <c r="O65">
        <v>0</v>
      </c>
      <c r="P65">
        <v>12</v>
      </c>
      <c r="Q65">
        <v>12</v>
      </c>
      <c r="R65">
        <v>31</v>
      </c>
      <c r="S65">
        <v>31</v>
      </c>
      <c r="T65">
        <v>30</v>
      </c>
      <c r="U65" s="3">
        <f>(R65+S65+T65)/3</f>
        <v>30.666666666666668</v>
      </c>
      <c r="V65" t="s">
        <v>3</v>
      </c>
      <c r="W65">
        <v>10</v>
      </c>
      <c r="X65" t="s">
        <v>4</v>
      </c>
      <c r="Y65">
        <v>10</v>
      </c>
      <c r="Z65" s="6">
        <f>Y65/Q65</f>
        <v>0.83333333333333337</v>
      </c>
      <c r="AA65" s="13" t="s">
        <v>3</v>
      </c>
      <c r="AB65" s="4">
        <f>W65/P65</f>
        <v>0.83333333333333337</v>
      </c>
      <c r="AC65" t="s">
        <v>1</v>
      </c>
    </row>
    <row r="66" spans="1:46" ht="15.6" x14ac:dyDescent="0.3">
      <c r="A66" s="1" t="s">
        <v>72</v>
      </c>
      <c r="B66" s="28">
        <v>5</v>
      </c>
      <c r="C66">
        <v>5</v>
      </c>
      <c r="D66" s="24" t="s">
        <v>1</v>
      </c>
      <c r="G66" t="s">
        <v>75</v>
      </c>
      <c r="H66">
        <v>2</v>
      </c>
      <c r="I66" s="5">
        <v>18</v>
      </c>
      <c r="J66" s="5">
        <v>22</v>
      </c>
      <c r="K66" s="2">
        <f>(I66)+(J66/60)</f>
        <v>18.366666666666667</v>
      </c>
      <c r="L66">
        <v>2</v>
      </c>
      <c r="M66">
        <v>0</v>
      </c>
      <c r="N66">
        <v>6</v>
      </c>
      <c r="O66">
        <v>0</v>
      </c>
      <c r="P66">
        <v>7</v>
      </c>
      <c r="Q66" s="6">
        <v>7</v>
      </c>
      <c r="R66" s="5">
        <v>32</v>
      </c>
      <c r="S66" s="5">
        <v>32</v>
      </c>
      <c r="T66" s="5">
        <v>32</v>
      </c>
      <c r="U66" s="3">
        <f>(R66+S66+T66)/3</f>
        <v>32</v>
      </c>
      <c r="V66" t="s">
        <v>3</v>
      </c>
      <c r="W66" s="5">
        <v>4</v>
      </c>
      <c r="X66" t="s">
        <v>4</v>
      </c>
      <c r="Y66" s="6">
        <v>4</v>
      </c>
      <c r="Z66" s="6">
        <f>Y66/Q66</f>
        <v>0.5714285714285714</v>
      </c>
      <c r="AA66" s="12" t="s">
        <v>3</v>
      </c>
      <c r="AB66" s="4">
        <f>W66/P66</f>
        <v>0.5714285714285714</v>
      </c>
      <c r="AC66" t="s">
        <v>1</v>
      </c>
      <c r="AN66">
        <v>15</v>
      </c>
      <c r="AO66">
        <v>53</v>
      </c>
      <c r="AP66">
        <f>60+31</f>
        <v>91</v>
      </c>
    </row>
    <row r="67" spans="1:46" ht="15.6" x14ac:dyDescent="0.3">
      <c r="A67" s="1" t="s">
        <v>72</v>
      </c>
      <c r="B67" s="28">
        <v>5</v>
      </c>
      <c r="C67">
        <v>6</v>
      </c>
      <c r="D67" s="24" t="s">
        <v>1</v>
      </c>
      <c r="G67" t="s">
        <v>73</v>
      </c>
      <c r="H67">
        <v>1</v>
      </c>
      <c r="I67" s="5">
        <v>18</v>
      </c>
      <c r="J67" s="5">
        <v>58</v>
      </c>
      <c r="K67" s="2">
        <f>(I67)+(J67/60)</f>
        <v>18.966666666666665</v>
      </c>
      <c r="L67">
        <v>1</v>
      </c>
      <c r="M67">
        <v>0</v>
      </c>
      <c r="N67">
        <v>2</v>
      </c>
      <c r="O67">
        <v>0</v>
      </c>
      <c r="P67">
        <v>12</v>
      </c>
      <c r="Q67" s="6">
        <v>12</v>
      </c>
      <c r="R67" s="5">
        <v>32</v>
      </c>
      <c r="S67" s="5">
        <v>32</v>
      </c>
      <c r="T67" s="5">
        <v>31</v>
      </c>
      <c r="U67" s="3">
        <f>(R67+S67+T67)/3</f>
        <v>31.666666666666668</v>
      </c>
      <c r="V67" t="s">
        <v>3</v>
      </c>
      <c r="W67" s="5">
        <v>12</v>
      </c>
      <c r="X67" t="s">
        <v>4</v>
      </c>
      <c r="Y67" s="6">
        <v>12</v>
      </c>
      <c r="Z67" s="6">
        <f>Y67/Q67</f>
        <v>1</v>
      </c>
      <c r="AA67" s="12" t="s">
        <v>3</v>
      </c>
      <c r="AB67" s="4">
        <f>W67/P67</f>
        <v>1</v>
      </c>
      <c r="AC67" t="s">
        <v>1</v>
      </c>
      <c r="AN67">
        <v>16</v>
      </c>
      <c r="AO67">
        <v>20</v>
      </c>
      <c r="AP67">
        <v>20</v>
      </c>
      <c r="AQ67">
        <v>23</v>
      </c>
      <c r="AR67">
        <v>38</v>
      </c>
      <c r="AS67">
        <v>39</v>
      </c>
      <c r="AT67">
        <v>52</v>
      </c>
    </row>
    <row r="68" spans="1:46" ht="15.6" x14ac:dyDescent="0.3">
      <c r="A68">
        <v>20180615</v>
      </c>
      <c r="B68" s="28">
        <v>5</v>
      </c>
      <c r="C68">
        <v>10</v>
      </c>
      <c r="D68" s="24" t="s">
        <v>1</v>
      </c>
      <c r="G68" t="s">
        <v>84</v>
      </c>
      <c r="H68">
        <v>4</v>
      </c>
      <c r="I68" s="5">
        <v>19</v>
      </c>
      <c r="J68" s="5">
        <v>32</v>
      </c>
      <c r="K68" s="2">
        <f>(I68)+(J68/60)</f>
        <v>19.533333333333335</v>
      </c>
      <c r="L68">
        <v>1</v>
      </c>
      <c r="M68">
        <v>0</v>
      </c>
      <c r="N68">
        <v>2</v>
      </c>
      <c r="O68">
        <v>0</v>
      </c>
      <c r="P68">
        <v>6</v>
      </c>
      <c r="Q68" s="6">
        <v>6</v>
      </c>
      <c r="R68" s="5">
        <v>33</v>
      </c>
      <c r="S68" s="5">
        <v>34</v>
      </c>
      <c r="T68" s="5">
        <v>33</v>
      </c>
      <c r="U68" s="3">
        <f>(R68+S68+T68)/3</f>
        <v>33.333333333333336</v>
      </c>
      <c r="V68" t="s">
        <v>3</v>
      </c>
      <c r="W68" s="5">
        <v>6</v>
      </c>
      <c r="X68" t="s">
        <v>4</v>
      </c>
      <c r="Y68" s="6">
        <v>6</v>
      </c>
      <c r="Z68" s="6">
        <f>Y68/Q68</f>
        <v>1</v>
      </c>
      <c r="AA68" s="12" t="s">
        <v>3</v>
      </c>
      <c r="AB68" s="4">
        <f>W68/P68</f>
        <v>1</v>
      </c>
      <c r="AC68" t="s">
        <v>1</v>
      </c>
      <c r="AN68">
        <v>26</v>
      </c>
      <c r="AO68">
        <v>38</v>
      </c>
      <c r="AP68">
        <v>46</v>
      </c>
    </row>
    <row r="69" spans="1:46" ht="15.6" x14ac:dyDescent="0.3">
      <c r="A69">
        <v>20180615</v>
      </c>
      <c r="B69" s="28">
        <v>5</v>
      </c>
      <c r="C69">
        <v>11</v>
      </c>
      <c r="D69" s="24" t="s">
        <v>1</v>
      </c>
      <c r="G69" t="s">
        <v>83</v>
      </c>
      <c r="H69">
        <v>1</v>
      </c>
      <c r="I69" s="5">
        <v>20</v>
      </c>
      <c r="J69" s="5">
        <v>7</v>
      </c>
      <c r="K69" s="2">
        <f>(I69)+(J69/60)</f>
        <v>20.116666666666667</v>
      </c>
      <c r="L69">
        <v>2</v>
      </c>
      <c r="M69">
        <v>0</v>
      </c>
      <c r="N69">
        <v>2</v>
      </c>
      <c r="O69">
        <v>0</v>
      </c>
      <c r="P69">
        <v>11</v>
      </c>
      <c r="Q69" s="6">
        <v>11</v>
      </c>
      <c r="R69" s="5">
        <v>32</v>
      </c>
      <c r="S69" s="5">
        <v>32</v>
      </c>
      <c r="T69" s="5">
        <v>32</v>
      </c>
      <c r="U69" s="3">
        <f>(R69+S69+T69)/3</f>
        <v>32</v>
      </c>
      <c r="V69" t="s">
        <v>3</v>
      </c>
      <c r="W69" s="5">
        <v>11</v>
      </c>
      <c r="X69" t="s">
        <v>4</v>
      </c>
      <c r="Y69" s="6">
        <v>11</v>
      </c>
      <c r="Z69" s="6">
        <f>Y69/Q69</f>
        <v>1</v>
      </c>
      <c r="AA69" s="12" t="s">
        <v>3</v>
      </c>
      <c r="AB69" s="4">
        <f>W69/P69</f>
        <v>1</v>
      </c>
      <c r="AC69" t="s">
        <v>1</v>
      </c>
      <c r="AN69">
        <v>5</v>
      </c>
      <c r="AO69">
        <v>33</v>
      </c>
    </row>
    <row r="70" spans="1:46" ht="15.6" x14ac:dyDescent="0.3">
      <c r="A70">
        <v>20180615</v>
      </c>
      <c r="B70" s="28">
        <v>5</v>
      </c>
      <c r="C70">
        <v>12</v>
      </c>
      <c r="D70" s="24" t="s">
        <v>1</v>
      </c>
      <c r="G70" t="s">
        <v>87</v>
      </c>
      <c r="H70">
        <v>3</v>
      </c>
      <c r="I70" s="5">
        <v>21</v>
      </c>
      <c r="J70" s="5">
        <v>26</v>
      </c>
      <c r="K70" s="2">
        <f>(I70)+(J70/60)</f>
        <v>21.433333333333334</v>
      </c>
      <c r="L70">
        <v>6</v>
      </c>
      <c r="M70">
        <v>0</v>
      </c>
      <c r="N70">
        <v>2</v>
      </c>
      <c r="O70">
        <v>0</v>
      </c>
      <c r="P70">
        <v>7</v>
      </c>
      <c r="Q70" s="6">
        <v>7</v>
      </c>
      <c r="R70" s="5">
        <v>33</v>
      </c>
      <c r="S70" s="5">
        <v>34</v>
      </c>
      <c r="T70" s="5">
        <v>34</v>
      </c>
      <c r="U70" s="3">
        <f>(R70+S70+T70)/3</f>
        <v>33.666666666666664</v>
      </c>
      <c r="V70" t="s">
        <v>3</v>
      </c>
      <c r="W70" s="5">
        <v>5</v>
      </c>
      <c r="X70" t="s">
        <v>4</v>
      </c>
      <c r="Y70" s="6">
        <v>5</v>
      </c>
      <c r="Z70" s="6">
        <f>Y70/Q70</f>
        <v>0.7142857142857143</v>
      </c>
      <c r="AA70" s="12" t="s">
        <v>3</v>
      </c>
      <c r="AB70" s="4">
        <f>W70/P70</f>
        <v>0.7142857142857143</v>
      </c>
      <c r="AC70" t="s">
        <v>1</v>
      </c>
      <c r="AN70">
        <v>8</v>
      </c>
      <c r="AO70">
        <v>40</v>
      </c>
      <c r="AP70">
        <v>69</v>
      </c>
    </row>
    <row r="71" spans="1:46" ht="15.6" x14ac:dyDescent="0.3">
      <c r="A71">
        <v>20180617</v>
      </c>
      <c r="B71" s="28">
        <v>5</v>
      </c>
      <c r="C71">
        <v>16</v>
      </c>
      <c r="D71" s="24" t="s">
        <v>1</v>
      </c>
      <c r="G71" t="s">
        <v>90</v>
      </c>
      <c r="H71">
        <v>2</v>
      </c>
      <c r="I71" s="5">
        <v>17</v>
      </c>
      <c r="J71" s="5">
        <v>59</v>
      </c>
      <c r="K71" s="2">
        <f>(I71)+(J71/60)</f>
        <v>17.983333333333334</v>
      </c>
      <c r="L71">
        <v>5</v>
      </c>
      <c r="M71">
        <v>0</v>
      </c>
      <c r="N71">
        <v>5</v>
      </c>
      <c r="O71">
        <v>0</v>
      </c>
      <c r="P71">
        <v>5</v>
      </c>
      <c r="Q71" s="6">
        <v>5</v>
      </c>
      <c r="R71" s="5">
        <v>31</v>
      </c>
      <c r="S71" s="5">
        <v>32</v>
      </c>
      <c r="T71" s="5">
        <v>31</v>
      </c>
      <c r="U71" s="3">
        <f>(R71+S71+T71)/3</f>
        <v>31.333333333333332</v>
      </c>
      <c r="V71" t="s">
        <v>3</v>
      </c>
      <c r="W71" s="5">
        <v>4</v>
      </c>
      <c r="X71" t="s">
        <v>4</v>
      </c>
      <c r="Y71" s="6">
        <v>4</v>
      </c>
      <c r="Z71" s="6">
        <f>Y71/Q71</f>
        <v>0.8</v>
      </c>
      <c r="AA71" s="12" t="s">
        <v>3</v>
      </c>
      <c r="AB71" s="4">
        <f>W71/P71</f>
        <v>0.8</v>
      </c>
      <c r="AC71" t="s">
        <v>1</v>
      </c>
      <c r="AN71">
        <v>44</v>
      </c>
      <c r="AO71">
        <v>71</v>
      </c>
    </row>
    <row r="72" spans="1:46" ht="15.6" x14ac:dyDescent="0.3">
      <c r="A72">
        <v>20180617</v>
      </c>
      <c r="B72" s="28">
        <v>5</v>
      </c>
      <c r="C72">
        <v>17</v>
      </c>
      <c r="D72" s="24" t="s">
        <v>1</v>
      </c>
      <c r="G72" t="s">
        <v>94</v>
      </c>
      <c r="H72">
        <v>2</v>
      </c>
      <c r="I72" s="5">
        <v>18</v>
      </c>
      <c r="J72" s="5">
        <v>51</v>
      </c>
      <c r="K72" s="2">
        <f>(I72)+(J72/60)</f>
        <v>18.850000000000001</v>
      </c>
      <c r="L72">
        <v>0</v>
      </c>
      <c r="M72">
        <v>0</v>
      </c>
      <c r="N72">
        <v>3</v>
      </c>
      <c r="O72">
        <v>0</v>
      </c>
      <c r="P72">
        <v>12</v>
      </c>
      <c r="Q72" s="6">
        <v>12</v>
      </c>
      <c r="R72" s="5">
        <v>32</v>
      </c>
      <c r="S72" s="5">
        <v>32</v>
      </c>
      <c r="T72" s="5">
        <v>31</v>
      </c>
      <c r="U72" s="3">
        <f>(R72+S72+T72)/3</f>
        <v>31.666666666666668</v>
      </c>
      <c r="V72" t="s">
        <v>3</v>
      </c>
      <c r="W72" s="5">
        <v>4</v>
      </c>
      <c r="X72" t="s">
        <v>4</v>
      </c>
      <c r="Y72" s="6">
        <v>4</v>
      </c>
      <c r="Z72" s="6">
        <f>Y72/Q72</f>
        <v>0.33333333333333331</v>
      </c>
      <c r="AA72" s="12" t="s">
        <v>3</v>
      </c>
      <c r="AB72" s="4">
        <f>W72/P72</f>
        <v>0.33333333333333331</v>
      </c>
      <c r="AC72" t="s">
        <v>1</v>
      </c>
      <c r="AN72">
        <v>10</v>
      </c>
      <c r="AO72">
        <v>64</v>
      </c>
    </row>
    <row r="73" spans="1:46" ht="15.6" x14ac:dyDescent="0.3">
      <c r="A73">
        <v>20180624</v>
      </c>
      <c r="B73" s="28">
        <v>5</v>
      </c>
      <c r="C73">
        <v>23</v>
      </c>
      <c r="D73" s="24" t="s">
        <v>1</v>
      </c>
      <c r="G73" t="s">
        <v>103</v>
      </c>
      <c r="H73">
        <v>1</v>
      </c>
      <c r="I73" s="5">
        <v>14</v>
      </c>
      <c r="J73" s="5">
        <v>51</v>
      </c>
      <c r="K73" s="2">
        <f>(I73)+(J73/60)</f>
        <v>14.85</v>
      </c>
      <c r="L73">
        <v>0</v>
      </c>
      <c r="M73">
        <v>0</v>
      </c>
      <c r="N73">
        <v>0</v>
      </c>
      <c r="O73">
        <v>0</v>
      </c>
      <c r="P73">
        <v>15</v>
      </c>
      <c r="Q73" s="6">
        <v>15</v>
      </c>
      <c r="R73" s="5">
        <v>29</v>
      </c>
      <c r="S73" s="5">
        <v>29</v>
      </c>
      <c r="T73" s="5">
        <v>30</v>
      </c>
      <c r="U73" s="3">
        <f>(R73+S73+T73)/3</f>
        <v>29.333333333333332</v>
      </c>
      <c r="V73" t="s">
        <v>3</v>
      </c>
      <c r="W73" s="5">
        <v>10</v>
      </c>
      <c r="X73" t="s">
        <v>4</v>
      </c>
      <c r="Y73" s="6">
        <v>10</v>
      </c>
      <c r="Z73" s="6">
        <f>Y73/Q73</f>
        <v>0.66666666666666663</v>
      </c>
      <c r="AA73" s="12" t="s">
        <v>3</v>
      </c>
      <c r="AB73" s="4">
        <f>W73/P73</f>
        <v>0.66666666666666663</v>
      </c>
      <c r="AC73" t="s">
        <v>1</v>
      </c>
      <c r="AN73">
        <v>49</v>
      </c>
      <c r="AO73">
        <v>51</v>
      </c>
      <c r="AP73">
        <v>52</v>
      </c>
      <c r="AQ73">
        <v>57</v>
      </c>
      <c r="AR73">
        <v>59</v>
      </c>
    </row>
    <row r="74" spans="1:46" ht="15.6" x14ac:dyDescent="0.3">
      <c r="A74">
        <v>20180624</v>
      </c>
      <c r="B74" s="28">
        <v>5</v>
      </c>
      <c r="C74">
        <v>24</v>
      </c>
      <c r="D74" s="24" t="s">
        <v>1</v>
      </c>
      <c r="G74" t="s">
        <v>108</v>
      </c>
      <c r="H74">
        <v>1</v>
      </c>
      <c r="I74" s="5">
        <v>16</v>
      </c>
      <c r="J74" s="5">
        <v>29</v>
      </c>
      <c r="K74" s="2">
        <f>(I74)+(J74/60)</f>
        <v>16.483333333333334</v>
      </c>
      <c r="L74">
        <v>0</v>
      </c>
      <c r="M74">
        <v>0</v>
      </c>
      <c r="N74">
        <v>0</v>
      </c>
      <c r="O74">
        <v>0</v>
      </c>
      <c r="P74">
        <v>15</v>
      </c>
      <c r="Q74" s="6">
        <v>15</v>
      </c>
      <c r="R74" s="5">
        <v>29</v>
      </c>
      <c r="S74" s="5">
        <v>29</v>
      </c>
      <c r="T74" s="5">
        <v>29</v>
      </c>
      <c r="U74" s="3">
        <f>(R74+S74+T74)/3</f>
        <v>29</v>
      </c>
      <c r="V74" t="s">
        <v>3</v>
      </c>
      <c r="W74" s="5">
        <v>1</v>
      </c>
      <c r="X74" t="s">
        <v>4</v>
      </c>
      <c r="Y74" s="6">
        <v>1</v>
      </c>
      <c r="Z74" s="6">
        <f>Y74/Q74</f>
        <v>6.6666666666666666E-2</v>
      </c>
      <c r="AA74" s="12" t="s">
        <v>3</v>
      </c>
      <c r="AB74" s="4">
        <f>W74/P74</f>
        <v>6.6666666666666666E-2</v>
      </c>
      <c r="AC74" t="s">
        <v>1</v>
      </c>
      <c r="AN74">
        <v>201</v>
      </c>
    </row>
    <row r="75" spans="1:46" ht="15.6" x14ac:dyDescent="0.3">
      <c r="A75">
        <v>20180624</v>
      </c>
      <c r="B75" s="28">
        <v>5</v>
      </c>
      <c r="C75">
        <v>26</v>
      </c>
      <c r="D75" s="24" t="s">
        <v>1</v>
      </c>
      <c r="G75" t="s">
        <v>110</v>
      </c>
      <c r="H75">
        <v>2</v>
      </c>
      <c r="I75" s="5">
        <v>17</v>
      </c>
      <c r="J75" s="5">
        <v>54</v>
      </c>
      <c r="K75" s="2">
        <f>(I75)+(J75/60)</f>
        <v>17.899999999999999</v>
      </c>
      <c r="L75">
        <v>4</v>
      </c>
      <c r="M75">
        <v>0</v>
      </c>
      <c r="N75">
        <v>1</v>
      </c>
      <c r="O75">
        <v>0</v>
      </c>
      <c r="P75">
        <v>10</v>
      </c>
      <c r="Q75" s="6">
        <v>10</v>
      </c>
      <c r="R75" s="5">
        <v>31</v>
      </c>
      <c r="S75" s="5">
        <v>30</v>
      </c>
      <c r="T75" s="5">
        <v>31</v>
      </c>
      <c r="U75" s="3">
        <f>(R75+S75+T75)/3</f>
        <v>30.666666666666668</v>
      </c>
      <c r="V75" t="s">
        <v>3</v>
      </c>
      <c r="W75" s="5">
        <v>2</v>
      </c>
      <c r="X75" t="s">
        <v>4</v>
      </c>
      <c r="Y75" s="6">
        <v>2</v>
      </c>
      <c r="Z75" s="6">
        <f>Y75/Q75</f>
        <v>0.2</v>
      </c>
      <c r="AA75" s="12" t="s">
        <v>3</v>
      </c>
      <c r="AB75" s="4">
        <f>W75/P75</f>
        <v>0.2</v>
      </c>
      <c r="AC75" t="s">
        <v>1</v>
      </c>
      <c r="AN75">
        <v>41</v>
      </c>
      <c r="AO75">
        <v>129</v>
      </c>
    </row>
    <row r="76" spans="1:46" ht="15.6" x14ac:dyDescent="0.3">
      <c r="A76">
        <v>20180624</v>
      </c>
      <c r="B76" s="28">
        <v>5</v>
      </c>
      <c r="C76">
        <v>25</v>
      </c>
      <c r="D76" s="24" t="s">
        <v>1</v>
      </c>
      <c r="G76" t="s">
        <v>104</v>
      </c>
      <c r="H76">
        <v>1</v>
      </c>
      <c r="I76" s="5">
        <v>17</v>
      </c>
      <c r="J76" s="5">
        <v>18</v>
      </c>
      <c r="K76" s="2">
        <f>(I76)+(J76/60)</f>
        <v>17.3</v>
      </c>
      <c r="L76">
        <v>0</v>
      </c>
      <c r="M76">
        <v>0</v>
      </c>
      <c r="N76">
        <v>1</v>
      </c>
      <c r="O76">
        <v>0</v>
      </c>
      <c r="P76">
        <v>14</v>
      </c>
      <c r="Q76" s="6">
        <v>14</v>
      </c>
      <c r="R76" s="5">
        <v>31</v>
      </c>
      <c r="S76" s="5">
        <v>30</v>
      </c>
      <c r="T76" s="5">
        <v>31</v>
      </c>
      <c r="U76" s="3">
        <f>(R76+S76+T76)/3</f>
        <v>30.666666666666668</v>
      </c>
      <c r="V76" t="s">
        <v>3</v>
      </c>
      <c r="W76" s="5">
        <v>3</v>
      </c>
      <c r="X76" t="s">
        <v>4</v>
      </c>
      <c r="Y76" s="6">
        <v>3</v>
      </c>
      <c r="Z76" s="6">
        <f>Y76/Q76</f>
        <v>0.21428571428571427</v>
      </c>
      <c r="AA76" s="12" t="s">
        <v>3</v>
      </c>
      <c r="AB76" s="4">
        <f>W76/P76</f>
        <v>0.21428571428571427</v>
      </c>
      <c r="AC76" t="s">
        <v>1</v>
      </c>
      <c r="AN76">
        <f>60+39</f>
        <v>99</v>
      </c>
      <c r="AO76">
        <f>180+22</f>
        <v>202</v>
      </c>
    </row>
    <row r="77" spans="1:46" ht="15.6" x14ac:dyDescent="0.3">
      <c r="A77">
        <v>20180624</v>
      </c>
      <c r="B77" s="28">
        <v>5</v>
      </c>
      <c r="C77">
        <v>27</v>
      </c>
      <c r="D77" s="24" t="s">
        <v>1</v>
      </c>
      <c r="G77" t="s">
        <v>109</v>
      </c>
      <c r="H77">
        <v>1</v>
      </c>
      <c r="I77" s="5">
        <v>19</v>
      </c>
      <c r="J77" s="5">
        <v>0</v>
      </c>
      <c r="K77" s="2">
        <f>(I77)+(J77/60)</f>
        <v>19</v>
      </c>
      <c r="L77">
        <v>1</v>
      </c>
      <c r="M77">
        <v>0</v>
      </c>
      <c r="N77">
        <v>7</v>
      </c>
      <c r="O77">
        <v>0</v>
      </c>
      <c r="P77">
        <v>7</v>
      </c>
      <c r="Q77" s="6">
        <v>7</v>
      </c>
      <c r="R77" s="5">
        <v>30</v>
      </c>
      <c r="S77" s="5">
        <v>31</v>
      </c>
      <c r="T77" s="5">
        <v>31</v>
      </c>
      <c r="U77" s="3">
        <f>(R77+S77+T77)/3</f>
        <v>30.666666666666668</v>
      </c>
      <c r="V77" t="s">
        <v>3</v>
      </c>
      <c r="W77" s="5">
        <v>1</v>
      </c>
      <c r="X77" t="s">
        <v>4</v>
      </c>
      <c r="Y77" s="6">
        <v>1</v>
      </c>
      <c r="Z77" s="6">
        <f>Y77/Q77</f>
        <v>0.14285714285714285</v>
      </c>
      <c r="AA77" s="12" t="s">
        <v>3</v>
      </c>
      <c r="AB77" s="4">
        <f>W77/P77</f>
        <v>0.14285714285714285</v>
      </c>
      <c r="AC77" t="s">
        <v>1</v>
      </c>
      <c r="AN77">
        <v>149</v>
      </c>
    </row>
    <row r="78" spans="1:46" ht="15.6" x14ac:dyDescent="0.3">
      <c r="A78">
        <v>20180624</v>
      </c>
      <c r="B78" s="28">
        <v>5</v>
      </c>
      <c r="C78">
        <v>28</v>
      </c>
      <c r="D78" s="24" t="s">
        <v>1</v>
      </c>
      <c r="G78" t="s">
        <v>113</v>
      </c>
      <c r="H78">
        <v>2</v>
      </c>
      <c r="I78" s="5">
        <v>19</v>
      </c>
      <c r="J78" s="5">
        <v>38</v>
      </c>
      <c r="K78" s="2">
        <f>(I78)+(J78/60)</f>
        <v>19.633333333333333</v>
      </c>
      <c r="L78">
        <v>0</v>
      </c>
      <c r="M78">
        <v>0</v>
      </c>
      <c r="N78">
        <v>1</v>
      </c>
      <c r="O78">
        <v>0</v>
      </c>
      <c r="P78">
        <v>14</v>
      </c>
      <c r="Q78" s="6">
        <v>14</v>
      </c>
      <c r="R78" s="5">
        <v>32</v>
      </c>
      <c r="S78" s="5">
        <v>32</v>
      </c>
      <c r="T78" s="5">
        <v>32</v>
      </c>
      <c r="U78" s="3">
        <f>(R78+S78+T78)/3</f>
        <v>32</v>
      </c>
      <c r="V78" t="s">
        <v>3</v>
      </c>
      <c r="W78" s="5">
        <v>0</v>
      </c>
      <c r="X78" t="s">
        <v>4</v>
      </c>
      <c r="Y78" s="6">
        <v>0</v>
      </c>
      <c r="Z78" s="6">
        <f>Y78/Q78</f>
        <v>0</v>
      </c>
      <c r="AA78" s="12" t="s">
        <v>3</v>
      </c>
      <c r="AB78" s="4">
        <f>W78/P78</f>
        <v>0</v>
      </c>
      <c r="AC78" t="s">
        <v>1</v>
      </c>
    </row>
    <row r="79" spans="1:46" ht="15.6" x14ac:dyDescent="0.3">
      <c r="A79">
        <v>20180624</v>
      </c>
      <c r="B79" s="28">
        <v>5</v>
      </c>
      <c r="C79">
        <v>29</v>
      </c>
      <c r="D79" s="24" t="s">
        <v>1</v>
      </c>
      <c r="G79" t="s">
        <v>115</v>
      </c>
      <c r="H79">
        <v>2</v>
      </c>
      <c r="I79" s="5">
        <v>17</v>
      </c>
      <c r="J79" s="5">
        <v>15</v>
      </c>
      <c r="K79" s="2">
        <f>(I79)+(J79/60)</f>
        <v>17.25</v>
      </c>
      <c r="L79">
        <v>0</v>
      </c>
      <c r="M79">
        <v>0</v>
      </c>
      <c r="N79">
        <v>7</v>
      </c>
      <c r="O79">
        <v>0</v>
      </c>
      <c r="P79">
        <v>8</v>
      </c>
      <c r="Q79" s="6">
        <v>8</v>
      </c>
      <c r="R79" s="5">
        <v>31</v>
      </c>
      <c r="S79" s="5">
        <v>31</v>
      </c>
      <c r="T79" s="5">
        <v>31</v>
      </c>
      <c r="U79" s="3">
        <f>(R79+S79+T79)/3</f>
        <v>31</v>
      </c>
      <c r="V79" t="s">
        <v>3</v>
      </c>
      <c r="W79" s="5">
        <v>5</v>
      </c>
      <c r="X79" t="s">
        <v>4</v>
      </c>
      <c r="Y79" s="6">
        <v>5</v>
      </c>
      <c r="Z79" s="6">
        <f>Y79/Q79</f>
        <v>0.625</v>
      </c>
      <c r="AA79" s="12" t="s">
        <v>3</v>
      </c>
      <c r="AB79" s="4">
        <f>W79/P79</f>
        <v>0.625</v>
      </c>
      <c r="AC79" t="s">
        <v>1</v>
      </c>
      <c r="AN79">
        <v>55</v>
      </c>
      <c r="AO79">
        <f>60+19</f>
        <v>79</v>
      </c>
      <c r="AP79">
        <f>60+24</f>
        <v>84</v>
      </c>
    </row>
    <row r="80" spans="1:46" ht="15.6" x14ac:dyDescent="0.3">
      <c r="A80">
        <v>20180625</v>
      </c>
      <c r="B80" s="28">
        <v>5</v>
      </c>
      <c r="C80">
        <v>30</v>
      </c>
      <c r="D80" s="24" t="s">
        <v>1</v>
      </c>
      <c r="G80" t="s">
        <v>116</v>
      </c>
      <c r="H80">
        <v>2</v>
      </c>
      <c r="I80" s="5">
        <v>18</v>
      </c>
      <c r="J80" s="5">
        <v>43</v>
      </c>
      <c r="K80" s="2">
        <f>(I80)+(J80/60)</f>
        <v>18.716666666666665</v>
      </c>
      <c r="L80">
        <v>1</v>
      </c>
      <c r="M80">
        <v>0</v>
      </c>
      <c r="N80">
        <v>3</v>
      </c>
      <c r="O80">
        <v>0</v>
      </c>
      <c r="P80">
        <v>11</v>
      </c>
      <c r="Q80" s="6">
        <v>11</v>
      </c>
      <c r="R80" s="5">
        <v>31</v>
      </c>
      <c r="S80" s="5">
        <v>32</v>
      </c>
      <c r="T80" s="5">
        <v>31</v>
      </c>
      <c r="U80" s="3">
        <f>(R80+S80+T80)/3</f>
        <v>31.333333333333332</v>
      </c>
      <c r="V80" t="s">
        <v>3</v>
      </c>
      <c r="W80" s="5">
        <v>5</v>
      </c>
      <c r="X80" t="s">
        <v>4</v>
      </c>
      <c r="Y80" s="6">
        <v>5</v>
      </c>
      <c r="Z80" s="6">
        <f>Y80/Q80</f>
        <v>0.45454545454545453</v>
      </c>
      <c r="AA80" s="12" t="s">
        <v>3</v>
      </c>
      <c r="AB80" s="4">
        <f>W80/P80</f>
        <v>0.45454545454545453</v>
      </c>
      <c r="AC80" t="s">
        <v>1</v>
      </c>
      <c r="AN80">
        <v>23</v>
      </c>
      <c r="AO80">
        <v>53</v>
      </c>
    </row>
    <row r="81" spans="1:43" ht="15.6" x14ac:dyDescent="0.3">
      <c r="A81">
        <v>20180628</v>
      </c>
      <c r="B81" s="28">
        <v>5</v>
      </c>
      <c r="C81">
        <v>31</v>
      </c>
      <c r="D81" s="24" t="s">
        <v>1</v>
      </c>
      <c r="G81" t="s">
        <v>118</v>
      </c>
      <c r="H81">
        <v>3</v>
      </c>
      <c r="I81" s="5">
        <v>17</v>
      </c>
      <c r="J81" s="5">
        <v>18</v>
      </c>
      <c r="K81" s="2">
        <f>(I81)+(J81/60)</f>
        <v>17.3</v>
      </c>
      <c r="L81">
        <v>0</v>
      </c>
      <c r="M81">
        <v>0</v>
      </c>
      <c r="N81">
        <v>6</v>
      </c>
      <c r="O81">
        <v>0</v>
      </c>
      <c r="P81">
        <v>9</v>
      </c>
      <c r="Q81" s="6">
        <v>9</v>
      </c>
      <c r="R81" s="5">
        <v>32</v>
      </c>
      <c r="S81" s="5">
        <v>32</v>
      </c>
      <c r="T81" s="5">
        <v>31</v>
      </c>
      <c r="U81" s="3">
        <f>(R81+S81+T81)/3</f>
        <v>31.666666666666668</v>
      </c>
      <c r="V81" t="s">
        <v>3</v>
      </c>
      <c r="W81" s="5">
        <v>6</v>
      </c>
      <c r="X81" t="s">
        <v>4</v>
      </c>
      <c r="Y81" s="6">
        <v>6</v>
      </c>
      <c r="Z81" s="6">
        <f>Y81/Q81</f>
        <v>0.66666666666666663</v>
      </c>
      <c r="AA81" s="12" t="s">
        <v>3</v>
      </c>
      <c r="AB81" s="4">
        <f>W81/P81</f>
        <v>0.66666666666666663</v>
      </c>
      <c r="AC81" t="s">
        <v>1</v>
      </c>
      <c r="AN81">
        <v>18</v>
      </c>
      <c r="AO81">
        <v>40</v>
      </c>
      <c r="AP81">
        <v>51</v>
      </c>
      <c r="AQ81">
        <v>62</v>
      </c>
    </row>
    <row r="82" spans="1:43" ht="15.6" x14ac:dyDescent="0.3">
      <c r="A82">
        <v>20180628</v>
      </c>
      <c r="B82" s="28">
        <v>5</v>
      </c>
      <c r="C82">
        <v>32</v>
      </c>
      <c r="D82" s="24" t="s">
        <v>1</v>
      </c>
      <c r="G82" t="s">
        <v>128</v>
      </c>
      <c r="H82">
        <v>1</v>
      </c>
      <c r="I82" s="5">
        <v>18</v>
      </c>
      <c r="J82" s="5">
        <v>7</v>
      </c>
      <c r="K82" s="2">
        <f>(I82)+(J82/60)</f>
        <v>18.116666666666667</v>
      </c>
      <c r="L82">
        <v>6</v>
      </c>
      <c r="M82">
        <v>0</v>
      </c>
      <c r="N82">
        <v>1</v>
      </c>
      <c r="O82">
        <v>0</v>
      </c>
      <c r="P82">
        <v>8</v>
      </c>
      <c r="Q82" s="6">
        <v>8</v>
      </c>
      <c r="R82" s="5">
        <v>31</v>
      </c>
      <c r="S82" s="5">
        <v>31</v>
      </c>
      <c r="T82" s="5">
        <v>32</v>
      </c>
      <c r="U82" s="3">
        <f>(R82+S82+T82)/3</f>
        <v>31.333333333333332</v>
      </c>
      <c r="V82" s="5" t="s">
        <v>3</v>
      </c>
      <c r="W82" s="5">
        <v>4</v>
      </c>
      <c r="X82" t="s">
        <v>4</v>
      </c>
      <c r="Y82" s="6">
        <v>4</v>
      </c>
      <c r="Z82" s="6">
        <f>Y82/Q82</f>
        <v>0.5</v>
      </c>
      <c r="AA82" s="12" t="s">
        <v>3</v>
      </c>
      <c r="AB82" s="4">
        <f>W82/P82</f>
        <v>0.5</v>
      </c>
      <c r="AC82" t="s">
        <v>1</v>
      </c>
      <c r="AN82">
        <v>74</v>
      </c>
      <c r="AO82">
        <v>90</v>
      </c>
    </row>
    <row r="83" spans="1:43" ht="15.6" x14ac:dyDescent="0.3">
      <c r="A83">
        <v>20180702</v>
      </c>
      <c r="B83" s="28">
        <v>5</v>
      </c>
      <c r="C83">
        <v>38</v>
      </c>
      <c r="D83" s="24" t="s">
        <v>1</v>
      </c>
      <c r="G83" t="s">
        <v>133</v>
      </c>
      <c r="H83">
        <v>2</v>
      </c>
      <c r="I83" s="5">
        <v>17</v>
      </c>
      <c r="J83" s="5">
        <v>54</v>
      </c>
      <c r="K83" s="2">
        <f>(I83)+(J83/60)</f>
        <v>17.899999999999999</v>
      </c>
      <c r="L83">
        <v>6</v>
      </c>
      <c r="M83">
        <v>0</v>
      </c>
      <c r="N83">
        <v>4</v>
      </c>
      <c r="O83">
        <v>0</v>
      </c>
      <c r="P83">
        <v>5</v>
      </c>
      <c r="Q83" s="6">
        <v>5</v>
      </c>
      <c r="R83" s="5">
        <v>30</v>
      </c>
      <c r="S83" s="5">
        <v>31</v>
      </c>
      <c r="T83" s="5">
        <v>31</v>
      </c>
      <c r="U83" s="3">
        <f>(R83+S83+T83)/3</f>
        <v>30.666666666666668</v>
      </c>
      <c r="V83" t="s">
        <v>3</v>
      </c>
      <c r="W83" s="5">
        <v>5</v>
      </c>
      <c r="X83" t="s">
        <v>4</v>
      </c>
      <c r="Y83" s="6">
        <v>5</v>
      </c>
      <c r="Z83" s="6">
        <f>Y83/Q83</f>
        <v>1</v>
      </c>
      <c r="AA83" t="s">
        <v>3</v>
      </c>
      <c r="AB83" s="4">
        <f>W83/P83</f>
        <v>1</v>
      </c>
      <c r="AC83" t="s">
        <v>1</v>
      </c>
      <c r="AN83">
        <f>60+40</f>
        <v>100</v>
      </c>
      <c r="AO83">
        <v>105</v>
      </c>
      <c r="AP83">
        <f>120+42</f>
        <v>162</v>
      </c>
      <c r="AQ83">
        <v>189</v>
      </c>
    </row>
    <row r="84" spans="1:43" ht="15.6" x14ac:dyDescent="0.3">
      <c r="A84">
        <v>20180703</v>
      </c>
      <c r="B84" s="28">
        <v>5</v>
      </c>
      <c r="C84">
        <v>41</v>
      </c>
      <c r="D84" s="24" t="s">
        <v>1</v>
      </c>
      <c r="G84" t="s">
        <v>137</v>
      </c>
      <c r="H84">
        <v>2</v>
      </c>
      <c r="I84" s="5">
        <v>19</v>
      </c>
      <c r="J84" s="5">
        <v>25</v>
      </c>
      <c r="K84" s="2">
        <f>(I84)+(J84/60)</f>
        <v>19.416666666666668</v>
      </c>
      <c r="L84">
        <v>1</v>
      </c>
      <c r="M84">
        <v>0</v>
      </c>
      <c r="N84">
        <v>9</v>
      </c>
      <c r="O84">
        <v>0</v>
      </c>
      <c r="P84">
        <v>5</v>
      </c>
      <c r="Q84" s="6">
        <v>5</v>
      </c>
      <c r="R84" s="5">
        <v>31</v>
      </c>
      <c r="S84" s="5">
        <v>30</v>
      </c>
      <c r="T84" s="5">
        <v>31</v>
      </c>
      <c r="U84" s="3">
        <f>(R84+S84+T84)/3</f>
        <v>30.666666666666668</v>
      </c>
      <c r="V84" s="5">
        <v>0</v>
      </c>
      <c r="W84" s="5">
        <v>5</v>
      </c>
      <c r="X84" t="s">
        <v>4</v>
      </c>
      <c r="Y84" s="6">
        <v>5</v>
      </c>
      <c r="Z84" s="6">
        <f>Y84/Q84</f>
        <v>1</v>
      </c>
      <c r="AA84" s="12" t="s">
        <v>3</v>
      </c>
      <c r="AB84" s="4">
        <f>W84/P84</f>
        <v>1</v>
      </c>
      <c r="AC84" t="s">
        <v>1</v>
      </c>
      <c r="AN84">
        <v>28</v>
      </c>
      <c r="AO84">
        <v>45</v>
      </c>
      <c r="AP84">
        <v>53</v>
      </c>
      <c r="AQ84">
        <f>60+51</f>
        <v>111</v>
      </c>
    </row>
    <row r="85" spans="1:43" ht="15.6" x14ac:dyDescent="0.3">
      <c r="A85">
        <v>20180703</v>
      </c>
      <c r="B85" s="28">
        <v>5</v>
      </c>
      <c r="C85">
        <v>42</v>
      </c>
      <c r="D85" s="24" t="s">
        <v>1</v>
      </c>
      <c r="G85" t="s">
        <v>134</v>
      </c>
      <c r="H85">
        <v>2</v>
      </c>
      <c r="I85" s="5">
        <v>20</v>
      </c>
      <c r="J85" s="5">
        <v>4</v>
      </c>
      <c r="K85" s="2">
        <f>(I85)+(J85/60)</f>
        <v>20.066666666666666</v>
      </c>
      <c r="L85">
        <v>0</v>
      </c>
      <c r="M85">
        <v>0</v>
      </c>
      <c r="N85">
        <v>8</v>
      </c>
      <c r="O85">
        <v>0</v>
      </c>
      <c r="P85">
        <v>7</v>
      </c>
      <c r="Q85" s="6">
        <v>7</v>
      </c>
      <c r="R85" s="5">
        <v>31</v>
      </c>
      <c r="S85" s="5">
        <v>32</v>
      </c>
      <c r="T85" s="5">
        <v>31</v>
      </c>
      <c r="U85" s="3">
        <f>(R85+S85+T85)/3</f>
        <v>31.333333333333332</v>
      </c>
      <c r="V85" s="5">
        <v>0</v>
      </c>
      <c r="W85" s="5">
        <v>7</v>
      </c>
      <c r="X85" t="s">
        <v>4</v>
      </c>
      <c r="Y85" s="6">
        <v>7</v>
      </c>
      <c r="Z85" s="6">
        <f>Y85/Q85</f>
        <v>1</v>
      </c>
      <c r="AA85" s="12" t="s">
        <v>3</v>
      </c>
      <c r="AB85" s="4">
        <f>W85/P85</f>
        <v>1</v>
      </c>
      <c r="AC85" t="s">
        <v>1</v>
      </c>
      <c r="AN85">
        <v>28</v>
      </c>
      <c r="AO85">
        <v>38</v>
      </c>
      <c r="AP85">
        <v>48</v>
      </c>
      <c r="AQ85">
        <v>62</v>
      </c>
    </row>
    <row r="86" spans="1:43" ht="15.6" x14ac:dyDescent="0.3">
      <c r="A86" s="1" t="s">
        <v>9</v>
      </c>
      <c r="B86" s="20">
        <v>4</v>
      </c>
      <c r="C86">
        <v>2</v>
      </c>
      <c r="D86" s="25" t="s">
        <v>7</v>
      </c>
      <c r="G86" t="s">
        <v>11</v>
      </c>
      <c r="H86">
        <v>1</v>
      </c>
      <c r="I86" s="5">
        <v>20</v>
      </c>
      <c r="J86" s="5">
        <v>26</v>
      </c>
      <c r="K86" s="2">
        <f>(I86)+(J86/60)</f>
        <v>20.433333333333334</v>
      </c>
      <c r="L86">
        <v>0</v>
      </c>
      <c r="M86">
        <v>0</v>
      </c>
      <c r="N86">
        <v>0</v>
      </c>
      <c r="O86">
        <v>10</v>
      </c>
      <c r="P86">
        <v>5</v>
      </c>
      <c r="Q86" s="6">
        <v>10</v>
      </c>
      <c r="R86" s="5">
        <v>29</v>
      </c>
      <c r="S86" s="5">
        <v>29</v>
      </c>
      <c r="T86" s="5">
        <v>29</v>
      </c>
      <c r="U86" s="3">
        <f>(R86+S86+T86)/3</f>
        <v>29</v>
      </c>
      <c r="V86" s="5">
        <v>0</v>
      </c>
      <c r="W86" s="5">
        <v>0</v>
      </c>
      <c r="X86" t="s">
        <v>4</v>
      </c>
      <c r="Y86" s="6">
        <v>0</v>
      </c>
      <c r="Z86" s="6">
        <f>Y86/Q86</f>
        <v>0</v>
      </c>
      <c r="AA86" s="12">
        <f>V86/O86</f>
        <v>0</v>
      </c>
      <c r="AB86" s="4">
        <f>W86/P86</f>
        <v>0</v>
      </c>
      <c r="AC86" t="s">
        <v>7</v>
      </c>
    </row>
    <row r="87" spans="1:43" ht="15.6" x14ac:dyDescent="0.3">
      <c r="A87" s="1" t="s">
        <v>9</v>
      </c>
      <c r="B87" s="20">
        <v>4</v>
      </c>
      <c r="C87">
        <v>3</v>
      </c>
      <c r="D87" s="25" t="s">
        <v>7</v>
      </c>
      <c r="G87" t="s">
        <v>15</v>
      </c>
      <c r="H87">
        <v>1</v>
      </c>
      <c r="I87" s="5">
        <v>22</v>
      </c>
      <c r="J87" s="5">
        <v>39</v>
      </c>
      <c r="K87" s="2">
        <f>(I87)+(J87/60)</f>
        <v>22.65</v>
      </c>
      <c r="L87">
        <v>0</v>
      </c>
      <c r="M87">
        <v>0</v>
      </c>
      <c r="N87">
        <v>1</v>
      </c>
      <c r="O87">
        <v>9</v>
      </c>
      <c r="P87">
        <v>5</v>
      </c>
      <c r="Q87" s="6">
        <v>9</v>
      </c>
      <c r="R87" s="5">
        <v>29</v>
      </c>
      <c r="S87" s="5">
        <v>30</v>
      </c>
      <c r="T87" s="5">
        <v>30</v>
      </c>
      <c r="U87" s="3">
        <f>(R87+S87+T87)/3</f>
        <v>29.666666666666668</v>
      </c>
      <c r="V87" s="5">
        <v>3</v>
      </c>
      <c r="W87" s="5">
        <v>0</v>
      </c>
      <c r="X87" t="s">
        <v>4</v>
      </c>
      <c r="Y87" s="6">
        <v>3</v>
      </c>
      <c r="Z87" s="6">
        <f>Y87/Q87</f>
        <v>0.33333333333333331</v>
      </c>
      <c r="AA87" s="12">
        <f>V87/O87</f>
        <v>0.33333333333333331</v>
      </c>
      <c r="AB87" s="4">
        <f>W87/P87</f>
        <v>0</v>
      </c>
      <c r="AC87" t="s">
        <v>7</v>
      </c>
      <c r="AD87">
        <f>180+25</f>
        <v>205</v>
      </c>
      <c r="AE87">
        <v>240</v>
      </c>
      <c r="AF87">
        <f>240+45</f>
        <v>285</v>
      </c>
    </row>
    <row r="88" spans="1:43" ht="15.6" x14ac:dyDescent="0.3">
      <c r="A88" s="1" t="s">
        <v>9</v>
      </c>
      <c r="B88" s="20">
        <v>4</v>
      </c>
      <c r="C88">
        <v>4</v>
      </c>
      <c r="D88" s="25" t="s">
        <v>7</v>
      </c>
      <c r="G88" t="s">
        <v>17</v>
      </c>
      <c r="H88">
        <v>3</v>
      </c>
      <c r="I88" s="5">
        <v>23</v>
      </c>
      <c r="J88" s="5">
        <v>32</v>
      </c>
      <c r="K88" s="2">
        <f>(I88)+(J88/60)</f>
        <v>23.533333333333335</v>
      </c>
      <c r="L88">
        <v>0</v>
      </c>
      <c r="M88">
        <v>0</v>
      </c>
      <c r="N88">
        <v>0</v>
      </c>
      <c r="O88">
        <v>10</v>
      </c>
      <c r="P88">
        <v>5</v>
      </c>
      <c r="Q88" s="6">
        <v>10</v>
      </c>
      <c r="R88" s="5">
        <v>29</v>
      </c>
      <c r="S88" s="5">
        <v>30</v>
      </c>
      <c r="T88" s="5">
        <v>30</v>
      </c>
      <c r="U88" s="3">
        <f>(R88+S88+T88)/3</f>
        <v>29.666666666666668</v>
      </c>
      <c r="V88" s="5">
        <v>7</v>
      </c>
      <c r="W88" s="5">
        <v>0</v>
      </c>
      <c r="X88" t="s">
        <v>4</v>
      </c>
      <c r="Y88" s="6">
        <v>7</v>
      </c>
      <c r="Z88" s="6">
        <f>Y88/Q88</f>
        <v>0.7</v>
      </c>
      <c r="AA88" s="12">
        <f>V88/O88</f>
        <v>0.7</v>
      </c>
      <c r="AB88" s="4">
        <f>W88/P88</f>
        <v>0</v>
      </c>
      <c r="AC88" t="s">
        <v>7</v>
      </c>
      <c r="AD88">
        <v>62</v>
      </c>
      <c r="AE88">
        <f>60+24</f>
        <v>84</v>
      </c>
      <c r="AF88">
        <f>120+21</f>
        <v>141</v>
      </c>
      <c r="AG88">
        <f>120+22</f>
        <v>142</v>
      </c>
      <c r="AH88">
        <f>120+44</f>
        <v>164</v>
      </c>
      <c r="AI88">
        <f>180+40</f>
        <v>220</v>
      </c>
      <c r="AJ88">
        <f>180+54</f>
        <v>234</v>
      </c>
    </row>
    <row r="89" spans="1:43" ht="15.6" x14ac:dyDescent="0.3">
      <c r="A89" s="1" t="s">
        <v>72</v>
      </c>
      <c r="B89" s="20">
        <v>4</v>
      </c>
      <c r="C89">
        <v>7</v>
      </c>
      <c r="D89" s="25" t="s">
        <v>7</v>
      </c>
      <c r="G89" t="s">
        <v>77</v>
      </c>
      <c r="H89">
        <v>1</v>
      </c>
      <c r="I89" s="5">
        <v>21</v>
      </c>
      <c r="J89" s="5">
        <v>26</v>
      </c>
      <c r="K89" s="2">
        <f>(I89)+(J89/60)</f>
        <v>21.433333333333334</v>
      </c>
      <c r="L89">
        <v>0</v>
      </c>
      <c r="M89">
        <v>0</v>
      </c>
      <c r="N89">
        <v>0</v>
      </c>
      <c r="O89">
        <v>9</v>
      </c>
      <c r="P89">
        <v>6</v>
      </c>
      <c r="Q89" s="6">
        <v>9</v>
      </c>
      <c r="R89" s="5">
        <v>29</v>
      </c>
      <c r="S89" s="5">
        <v>29</v>
      </c>
      <c r="T89" s="5">
        <v>29</v>
      </c>
      <c r="U89" s="3">
        <f>(R89+S89+T89)/3</f>
        <v>29</v>
      </c>
      <c r="V89" s="5">
        <v>2</v>
      </c>
      <c r="W89" s="5">
        <v>0</v>
      </c>
      <c r="X89" t="s">
        <v>4</v>
      </c>
      <c r="Y89" s="6">
        <v>2</v>
      </c>
      <c r="Z89" s="6">
        <f>Y89/Q89</f>
        <v>0.22222222222222221</v>
      </c>
      <c r="AA89" s="12">
        <f>V89/O89</f>
        <v>0.22222222222222221</v>
      </c>
      <c r="AB89" s="4">
        <f>W89/P89</f>
        <v>0</v>
      </c>
      <c r="AC89" t="s">
        <v>7</v>
      </c>
      <c r="AD89">
        <f>120+52</f>
        <v>172</v>
      </c>
      <c r="AE89">
        <f>120+55</f>
        <v>175</v>
      </c>
      <c r="AF89">
        <f>180+35</f>
        <v>215</v>
      </c>
    </row>
    <row r="90" spans="1:43" ht="15.6" x14ac:dyDescent="0.3">
      <c r="A90" s="1" t="s">
        <v>72</v>
      </c>
      <c r="B90" s="20">
        <v>4</v>
      </c>
      <c r="C90">
        <v>8</v>
      </c>
      <c r="D90" s="25" t="s">
        <v>7</v>
      </c>
      <c r="G90" t="s">
        <v>81</v>
      </c>
      <c r="H90">
        <v>1</v>
      </c>
      <c r="I90" s="5">
        <v>22</v>
      </c>
      <c r="J90" s="5">
        <v>46</v>
      </c>
      <c r="K90" s="2">
        <f>(I90)+(J90/60)</f>
        <v>22.766666666666666</v>
      </c>
      <c r="L90">
        <v>2</v>
      </c>
      <c r="M90">
        <v>0</v>
      </c>
      <c r="N90">
        <v>3</v>
      </c>
      <c r="O90">
        <v>6</v>
      </c>
      <c r="P90">
        <v>4</v>
      </c>
      <c r="Q90" s="6">
        <v>6</v>
      </c>
      <c r="R90" s="5">
        <v>29</v>
      </c>
      <c r="S90" s="5">
        <v>29</v>
      </c>
      <c r="T90" s="5">
        <v>29</v>
      </c>
      <c r="U90" s="3">
        <f>(R90+S90+T90)/3</f>
        <v>29</v>
      </c>
      <c r="V90" s="5">
        <v>2</v>
      </c>
      <c r="W90" s="5">
        <v>0</v>
      </c>
      <c r="X90" t="s">
        <v>4</v>
      </c>
      <c r="Y90" s="6">
        <v>2</v>
      </c>
      <c r="Z90" s="6">
        <f>Y90/Q90</f>
        <v>0.33333333333333331</v>
      </c>
      <c r="AA90" s="12">
        <f>V90/O90</f>
        <v>0.33333333333333331</v>
      </c>
      <c r="AB90" s="4">
        <f>W90/P90</f>
        <v>0</v>
      </c>
      <c r="AC90" t="s">
        <v>7</v>
      </c>
      <c r="AD90">
        <v>58</v>
      </c>
    </row>
    <row r="91" spans="1:43" ht="15.6" x14ac:dyDescent="0.3">
      <c r="A91" s="1" t="s">
        <v>72</v>
      </c>
      <c r="B91" s="20">
        <v>4</v>
      </c>
      <c r="C91">
        <v>9</v>
      </c>
      <c r="D91" s="25" t="s">
        <v>7</v>
      </c>
      <c r="G91" t="s">
        <v>78</v>
      </c>
      <c r="H91">
        <v>2</v>
      </c>
      <c r="I91" s="5">
        <v>23</v>
      </c>
      <c r="J91" s="5">
        <v>44</v>
      </c>
      <c r="K91" s="2">
        <f>(I91)+(J91/60)</f>
        <v>23.733333333333334</v>
      </c>
      <c r="L91">
        <v>1</v>
      </c>
      <c r="M91">
        <v>0</v>
      </c>
      <c r="N91">
        <v>3</v>
      </c>
      <c r="O91">
        <v>7</v>
      </c>
      <c r="P91">
        <v>4</v>
      </c>
      <c r="Q91" s="6">
        <v>7</v>
      </c>
      <c r="R91" s="5">
        <v>29</v>
      </c>
      <c r="S91" s="5">
        <v>30</v>
      </c>
      <c r="T91" s="5">
        <v>29</v>
      </c>
      <c r="U91" s="3">
        <f>(R91+S91+T91)/3</f>
        <v>29.333333333333332</v>
      </c>
      <c r="V91" s="5">
        <v>2</v>
      </c>
      <c r="W91" s="5">
        <v>2</v>
      </c>
      <c r="X91" t="s">
        <v>4</v>
      </c>
      <c r="Y91" s="6">
        <v>2</v>
      </c>
      <c r="Z91" s="6">
        <f>Y91/Q91</f>
        <v>0.2857142857142857</v>
      </c>
      <c r="AA91" s="12">
        <f>V91/O91</f>
        <v>0.2857142857142857</v>
      </c>
      <c r="AB91" s="4">
        <f>W91/P91</f>
        <v>0.5</v>
      </c>
      <c r="AC91" t="s">
        <v>7</v>
      </c>
      <c r="AD91">
        <f>180+23</f>
        <v>203</v>
      </c>
      <c r="AE91">
        <f>180+29</f>
        <v>209</v>
      </c>
      <c r="AN91">
        <f>120+18</f>
        <v>138</v>
      </c>
      <c r="AO91">
        <v>306</v>
      </c>
    </row>
    <row r="92" spans="1:43" ht="15.6" x14ac:dyDescent="0.3">
      <c r="A92" s="1" t="s">
        <v>143</v>
      </c>
      <c r="B92" s="20">
        <v>4</v>
      </c>
      <c r="C92">
        <v>13</v>
      </c>
      <c r="D92" s="25" t="s">
        <v>7</v>
      </c>
      <c r="G92" t="s">
        <v>89</v>
      </c>
      <c r="H92">
        <v>1</v>
      </c>
      <c r="I92" s="5">
        <v>21</v>
      </c>
      <c r="J92" s="5">
        <v>59</v>
      </c>
      <c r="K92" s="2">
        <f>(I92)+(J92/60)</f>
        <v>21.983333333333334</v>
      </c>
      <c r="L92">
        <v>0</v>
      </c>
      <c r="M92">
        <v>0</v>
      </c>
      <c r="N92">
        <v>2</v>
      </c>
      <c r="O92">
        <v>7</v>
      </c>
      <c r="P92">
        <v>6</v>
      </c>
      <c r="Q92" s="6">
        <v>7</v>
      </c>
      <c r="R92" s="5">
        <v>29</v>
      </c>
      <c r="S92" s="5">
        <v>29</v>
      </c>
      <c r="T92" s="5">
        <v>29</v>
      </c>
      <c r="U92" s="3">
        <f>(R92+S92+T92)/3</f>
        <v>29</v>
      </c>
      <c r="V92" s="5">
        <v>3</v>
      </c>
      <c r="W92" s="5">
        <v>0</v>
      </c>
      <c r="X92" t="s">
        <v>4</v>
      </c>
      <c r="Y92" s="6">
        <v>3</v>
      </c>
      <c r="Z92" s="6">
        <f>Y92/Q92</f>
        <v>0.42857142857142855</v>
      </c>
      <c r="AA92" s="12">
        <f>V92/O92</f>
        <v>0.42857142857142855</v>
      </c>
      <c r="AB92" s="4">
        <f>W92/P92</f>
        <v>0</v>
      </c>
      <c r="AC92" t="s">
        <v>7</v>
      </c>
      <c r="AD92">
        <v>68</v>
      </c>
      <c r="AE92">
        <v>77</v>
      </c>
    </row>
    <row r="93" spans="1:43" ht="15.6" x14ac:dyDescent="0.3">
      <c r="A93" s="1" t="s">
        <v>143</v>
      </c>
      <c r="B93" s="20">
        <v>4</v>
      </c>
      <c r="C93">
        <v>14</v>
      </c>
      <c r="D93" s="25" t="s">
        <v>7</v>
      </c>
      <c r="G93" t="s">
        <v>90</v>
      </c>
      <c r="H93">
        <v>1</v>
      </c>
      <c r="I93" s="5">
        <v>23</v>
      </c>
      <c r="J93" s="5">
        <v>31</v>
      </c>
      <c r="K93" s="2">
        <f>(I93)+(J93/60)</f>
        <v>23.516666666666666</v>
      </c>
      <c r="L93">
        <v>0</v>
      </c>
      <c r="M93">
        <v>0</v>
      </c>
      <c r="N93">
        <v>1</v>
      </c>
      <c r="O93">
        <v>7</v>
      </c>
      <c r="P93">
        <v>7</v>
      </c>
      <c r="Q93" s="6">
        <v>7</v>
      </c>
      <c r="R93" s="5">
        <v>29</v>
      </c>
      <c r="S93" s="5">
        <v>29</v>
      </c>
      <c r="T93" s="5">
        <v>29</v>
      </c>
      <c r="U93" s="3">
        <f>(R93+S93+T93)/3</f>
        <v>29</v>
      </c>
      <c r="V93" s="5">
        <v>0</v>
      </c>
      <c r="W93" s="5">
        <v>0</v>
      </c>
      <c r="X93" t="s">
        <v>4</v>
      </c>
      <c r="Y93" s="6">
        <v>0</v>
      </c>
      <c r="Z93" s="6">
        <f>Y93/Q93</f>
        <v>0</v>
      </c>
      <c r="AA93" s="12">
        <f>V93/O93</f>
        <v>0</v>
      </c>
      <c r="AB93" s="4">
        <f>W93/P93</f>
        <v>0</v>
      </c>
      <c r="AC93" t="s">
        <v>7</v>
      </c>
    </row>
    <row r="94" spans="1:43" ht="15.6" x14ac:dyDescent="0.3">
      <c r="A94" s="1" t="s">
        <v>143</v>
      </c>
      <c r="B94" s="20">
        <v>4</v>
      </c>
      <c r="C94">
        <v>15</v>
      </c>
      <c r="D94" s="25" t="s">
        <v>7</v>
      </c>
      <c r="G94" t="s">
        <v>93</v>
      </c>
      <c r="H94">
        <v>1</v>
      </c>
      <c r="I94" s="5">
        <v>0</v>
      </c>
      <c r="J94" s="5">
        <v>7</v>
      </c>
      <c r="K94" s="2">
        <f>(I94)+(J94/60)</f>
        <v>0.11666666666666667</v>
      </c>
      <c r="L94">
        <v>0</v>
      </c>
      <c r="M94">
        <v>0</v>
      </c>
      <c r="N94">
        <v>0</v>
      </c>
      <c r="O94">
        <v>10</v>
      </c>
      <c r="P94">
        <v>5</v>
      </c>
      <c r="Q94" s="6">
        <v>10</v>
      </c>
      <c r="R94" s="5">
        <v>29</v>
      </c>
      <c r="S94" s="5">
        <v>29</v>
      </c>
      <c r="T94" s="5">
        <v>29</v>
      </c>
      <c r="U94" s="3">
        <f>(R94+S94+T94)/3</f>
        <v>29</v>
      </c>
      <c r="V94" s="5">
        <v>6</v>
      </c>
      <c r="W94" s="5">
        <v>1</v>
      </c>
      <c r="X94" t="s">
        <v>4</v>
      </c>
      <c r="Y94" s="6">
        <v>6</v>
      </c>
      <c r="Z94" s="6">
        <f>Y94/Q94</f>
        <v>0.6</v>
      </c>
      <c r="AA94" s="12">
        <f>V94/O94</f>
        <v>0.6</v>
      </c>
      <c r="AB94" s="4">
        <f>W94/P94</f>
        <v>0.2</v>
      </c>
      <c r="AC94" t="s">
        <v>7</v>
      </c>
      <c r="AD94">
        <v>71</v>
      </c>
      <c r="AE94">
        <v>96</v>
      </c>
      <c r="AF94">
        <f>120+24</f>
        <v>144</v>
      </c>
      <c r="AN94">
        <f>60+53</f>
        <v>113</v>
      </c>
    </row>
    <row r="95" spans="1:43" ht="15.6" x14ac:dyDescent="0.3">
      <c r="A95" s="1" t="s">
        <v>144</v>
      </c>
      <c r="B95" s="20">
        <v>4</v>
      </c>
      <c r="C95">
        <v>18</v>
      </c>
      <c r="D95" s="25" t="s">
        <v>7</v>
      </c>
      <c r="G95" t="s">
        <v>98</v>
      </c>
      <c r="H95">
        <v>2</v>
      </c>
      <c r="I95" s="5">
        <v>20</v>
      </c>
      <c r="J95" s="5">
        <v>20</v>
      </c>
      <c r="K95" s="2">
        <f>(I95)+(J95/60)</f>
        <v>20.333333333333332</v>
      </c>
      <c r="L95">
        <v>0</v>
      </c>
      <c r="M95">
        <v>0</v>
      </c>
      <c r="N95">
        <v>1</v>
      </c>
      <c r="O95">
        <v>10</v>
      </c>
      <c r="P95">
        <v>4</v>
      </c>
      <c r="Q95" s="6">
        <v>10</v>
      </c>
      <c r="R95" s="5">
        <v>29</v>
      </c>
      <c r="S95" s="5">
        <v>29</v>
      </c>
      <c r="T95" s="5">
        <v>29</v>
      </c>
      <c r="U95" s="3">
        <f>(R95+S95+T95)/3</f>
        <v>29</v>
      </c>
      <c r="V95" s="5">
        <v>2</v>
      </c>
      <c r="W95" s="5">
        <v>0</v>
      </c>
      <c r="X95" t="s">
        <v>4</v>
      </c>
      <c r="Y95" s="6">
        <v>2</v>
      </c>
      <c r="Z95" s="6">
        <f>Y95/Q95</f>
        <v>0.2</v>
      </c>
      <c r="AA95" s="12">
        <f>V95/O95</f>
        <v>0.2</v>
      </c>
      <c r="AB95" s="4">
        <f>W95/P95</f>
        <v>0</v>
      </c>
      <c r="AC95" t="s">
        <v>7</v>
      </c>
      <c r="AD95">
        <v>9</v>
      </c>
      <c r="AE95">
        <v>23</v>
      </c>
    </row>
    <row r="96" spans="1:43" ht="15.6" x14ac:dyDescent="0.3">
      <c r="A96" s="1" t="s">
        <v>144</v>
      </c>
      <c r="B96" s="20">
        <v>4</v>
      </c>
      <c r="C96">
        <v>19</v>
      </c>
      <c r="D96" s="25" t="s">
        <v>7</v>
      </c>
      <c r="G96" t="s">
        <v>99</v>
      </c>
      <c r="H96">
        <v>1</v>
      </c>
      <c r="I96" s="5">
        <v>21</v>
      </c>
      <c r="J96" s="5">
        <v>28</v>
      </c>
      <c r="K96" s="2">
        <f>(I96)+(J96/60)</f>
        <v>21.466666666666665</v>
      </c>
      <c r="L96">
        <v>0</v>
      </c>
      <c r="M96">
        <v>0</v>
      </c>
      <c r="N96">
        <v>1</v>
      </c>
      <c r="O96">
        <v>8</v>
      </c>
      <c r="P96">
        <v>6</v>
      </c>
      <c r="Q96" s="6">
        <v>8</v>
      </c>
      <c r="R96" s="5">
        <v>29</v>
      </c>
      <c r="S96" s="5">
        <v>29</v>
      </c>
      <c r="T96" s="5">
        <v>29</v>
      </c>
      <c r="U96" s="3">
        <f>(R96+S96+T96)/3</f>
        <v>29</v>
      </c>
      <c r="V96" s="5">
        <v>1</v>
      </c>
      <c r="W96" s="5">
        <v>1</v>
      </c>
      <c r="X96" t="s">
        <v>4</v>
      </c>
      <c r="Y96" s="6">
        <v>1</v>
      </c>
      <c r="Z96" s="6">
        <f>Y96/Q96</f>
        <v>0.125</v>
      </c>
      <c r="AA96" s="12">
        <f>V96/O96</f>
        <v>0.125</v>
      </c>
      <c r="AB96" s="4">
        <f>W96/P96</f>
        <v>0.16666666666666666</v>
      </c>
      <c r="AC96" t="s">
        <v>7</v>
      </c>
      <c r="AD96">
        <f>120+11</f>
        <v>131</v>
      </c>
      <c r="AN96">
        <v>16</v>
      </c>
    </row>
    <row r="97" spans="1:43" ht="15.6" x14ac:dyDescent="0.3">
      <c r="A97" s="1" t="s">
        <v>144</v>
      </c>
      <c r="B97" s="20">
        <v>4</v>
      </c>
      <c r="C97">
        <v>20</v>
      </c>
      <c r="D97" s="25" t="s">
        <v>7</v>
      </c>
      <c r="G97" t="s">
        <v>100</v>
      </c>
      <c r="H97">
        <v>3</v>
      </c>
      <c r="I97" s="5">
        <v>22</v>
      </c>
      <c r="J97" s="5">
        <v>10</v>
      </c>
      <c r="K97" s="2">
        <f>(I97)+(J97/60)</f>
        <v>22.166666666666668</v>
      </c>
      <c r="L97">
        <v>0</v>
      </c>
      <c r="M97">
        <v>0</v>
      </c>
      <c r="N97">
        <v>0</v>
      </c>
      <c r="O97">
        <v>9</v>
      </c>
      <c r="P97">
        <v>6</v>
      </c>
      <c r="Q97" s="6">
        <v>9</v>
      </c>
      <c r="R97" s="5">
        <v>29</v>
      </c>
      <c r="S97" s="5">
        <v>29</v>
      </c>
      <c r="T97" s="5">
        <v>29</v>
      </c>
      <c r="U97" s="3">
        <f>(R97+S97+T97)/3</f>
        <v>29</v>
      </c>
      <c r="V97" s="5">
        <v>0</v>
      </c>
      <c r="W97" s="5">
        <v>0</v>
      </c>
      <c r="X97" t="s">
        <v>4</v>
      </c>
      <c r="Y97" s="6">
        <v>0</v>
      </c>
      <c r="Z97" s="6">
        <f>Y97/Q97</f>
        <v>0</v>
      </c>
      <c r="AA97" s="12">
        <f>V97/O97</f>
        <v>0</v>
      </c>
      <c r="AB97" s="4">
        <f>W97/P97</f>
        <v>0</v>
      </c>
      <c r="AC97" t="s">
        <v>7</v>
      </c>
    </row>
    <row r="98" spans="1:43" ht="15.6" x14ac:dyDescent="0.3">
      <c r="A98" s="1" t="s">
        <v>144</v>
      </c>
      <c r="B98" s="20">
        <v>4</v>
      </c>
      <c r="C98">
        <v>21</v>
      </c>
      <c r="D98" s="25" t="s">
        <v>7</v>
      </c>
      <c r="G98" t="s">
        <v>97</v>
      </c>
      <c r="H98">
        <v>2</v>
      </c>
      <c r="I98" s="5">
        <v>23</v>
      </c>
      <c r="J98" s="5">
        <v>0</v>
      </c>
      <c r="K98" s="2">
        <f>(I98)+(J98/60)</f>
        <v>23</v>
      </c>
      <c r="L98">
        <v>0</v>
      </c>
      <c r="M98">
        <v>0</v>
      </c>
      <c r="N98">
        <v>1</v>
      </c>
      <c r="O98">
        <v>9</v>
      </c>
      <c r="P98">
        <v>5</v>
      </c>
      <c r="Q98" s="6">
        <v>9</v>
      </c>
      <c r="R98" s="5">
        <v>29</v>
      </c>
      <c r="S98" s="5">
        <v>29</v>
      </c>
      <c r="T98" s="5">
        <v>29</v>
      </c>
      <c r="U98" s="3">
        <f>(R98+S98+T98)/3</f>
        <v>29</v>
      </c>
      <c r="V98" s="5">
        <v>1</v>
      </c>
      <c r="W98" s="5">
        <v>1</v>
      </c>
      <c r="X98" t="s">
        <v>4</v>
      </c>
      <c r="Y98" s="6">
        <v>1</v>
      </c>
      <c r="Z98" s="6">
        <f>Y98/Q98</f>
        <v>0.1111111111111111</v>
      </c>
      <c r="AA98" s="12">
        <f>V98/O98</f>
        <v>0.1111111111111111</v>
      </c>
      <c r="AB98" s="4">
        <f>W98/P98</f>
        <v>0.2</v>
      </c>
      <c r="AC98" t="s">
        <v>7</v>
      </c>
      <c r="AD98">
        <v>63</v>
      </c>
      <c r="AN98">
        <v>125</v>
      </c>
    </row>
    <row r="99" spans="1:43" ht="15.6" x14ac:dyDescent="0.3">
      <c r="A99" s="1" t="s">
        <v>144</v>
      </c>
      <c r="B99" s="20">
        <v>4</v>
      </c>
      <c r="C99">
        <v>22</v>
      </c>
      <c r="D99" s="25" t="s">
        <v>7</v>
      </c>
      <c r="G99" t="s">
        <v>101</v>
      </c>
      <c r="H99">
        <v>3</v>
      </c>
      <c r="I99" s="5">
        <v>23</v>
      </c>
      <c r="J99" s="5">
        <v>55</v>
      </c>
      <c r="K99" s="2">
        <f>(I99)+(J99/60)</f>
        <v>23.916666666666668</v>
      </c>
      <c r="L99">
        <v>3</v>
      </c>
      <c r="M99">
        <v>0</v>
      </c>
      <c r="N99">
        <v>1</v>
      </c>
      <c r="O99">
        <v>9</v>
      </c>
      <c r="P99">
        <v>2</v>
      </c>
      <c r="Q99" s="6">
        <v>9</v>
      </c>
      <c r="R99" s="5">
        <v>29</v>
      </c>
      <c r="S99" s="5">
        <v>29</v>
      </c>
      <c r="T99" s="5">
        <v>29</v>
      </c>
      <c r="U99" s="3">
        <f>(R99+S99+T99)/3</f>
        <v>29</v>
      </c>
      <c r="V99" s="5">
        <v>2</v>
      </c>
      <c r="W99" s="5">
        <v>0</v>
      </c>
      <c r="X99" t="s">
        <v>4</v>
      </c>
      <c r="Y99" s="6">
        <v>2</v>
      </c>
      <c r="Z99" s="6">
        <f>Y99/Q99</f>
        <v>0.22222222222222221</v>
      </c>
      <c r="AA99" s="12">
        <f>V99/O99</f>
        <v>0.22222222222222221</v>
      </c>
      <c r="AB99" s="4">
        <f>W99/P99</f>
        <v>0</v>
      </c>
      <c r="AC99" t="s">
        <v>7</v>
      </c>
      <c r="AD99">
        <v>68</v>
      </c>
      <c r="AE99">
        <f>60+57</f>
        <v>117</v>
      </c>
    </row>
    <row r="100" spans="1:43" ht="15.6" x14ac:dyDescent="0.3">
      <c r="A100" s="1" t="s">
        <v>145</v>
      </c>
      <c r="B100" s="20">
        <v>4</v>
      </c>
      <c r="C100">
        <v>33</v>
      </c>
      <c r="D100" s="25" t="s">
        <v>7</v>
      </c>
      <c r="G100" t="s">
        <v>119</v>
      </c>
      <c r="H100">
        <v>1</v>
      </c>
      <c r="I100" s="5">
        <v>20</v>
      </c>
      <c r="J100" s="5">
        <v>14</v>
      </c>
      <c r="K100" s="2">
        <f>(I100)+(J100/60)</f>
        <v>20.233333333333334</v>
      </c>
      <c r="L100">
        <v>0</v>
      </c>
      <c r="M100">
        <v>0</v>
      </c>
      <c r="N100">
        <v>1</v>
      </c>
      <c r="O100">
        <v>9</v>
      </c>
      <c r="P100">
        <v>5</v>
      </c>
      <c r="Q100" s="6">
        <v>9</v>
      </c>
      <c r="R100" s="5">
        <v>29</v>
      </c>
      <c r="S100" s="5">
        <v>29</v>
      </c>
      <c r="T100" s="5">
        <v>29</v>
      </c>
      <c r="U100" s="3">
        <f>(R100+S100+T100)/3</f>
        <v>29</v>
      </c>
      <c r="V100" s="5">
        <v>0</v>
      </c>
      <c r="W100" s="5">
        <v>0</v>
      </c>
      <c r="X100" t="s">
        <v>4</v>
      </c>
      <c r="Y100" s="6">
        <v>0</v>
      </c>
      <c r="Z100" s="6">
        <f>Y100/Q100</f>
        <v>0</v>
      </c>
      <c r="AA100" s="12">
        <f>V100/O100</f>
        <v>0</v>
      </c>
      <c r="AB100" s="4">
        <f>W100/P100</f>
        <v>0</v>
      </c>
      <c r="AC100" t="s">
        <v>7</v>
      </c>
    </row>
    <row r="101" spans="1:43" ht="15.6" x14ac:dyDescent="0.3">
      <c r="A101" s="1" t="s">
        <v>145</v>
      </c>
      <c r="B101" s="20">
        <v>4</v>
      </c>
      <c r="C101">
        <v>34</v>
      </c>
      <c r="D101" s="25" t="s">
        <v>7</v>
      </c>
      <c r="G101" t="s">
        <v>122</v>
      </c>
      <c r="H101">
        <v>1</v>
      </c>
      <c r="I101" s="5">
        <v>21</v>
      </c>
      <c r="J101" s="5">
        <v>3</v>
      </c>
      <c r="K101" s="2">
        <f>(I101)+(J101/60)</f>
        <v>21.05</v>
      </c>
      <c r="L101">
        <v>0</v>
      </c>
      <c r="M101">
        <v>0</v>
      </c>
      <c r="N101">
        <v>0</v>
      </c>
      <c r="O101">
        <v>10</v>
      </c>
      <c r="P101">
        <v>5</v>
      </c>
      <c r="Q101" s="6">
        <v>10</v>
      </c>
      <c r="R101" s="5">
        <v>29</v>
      </c>
      <c r="S101" s="5">
        <v>29</v>
      </c>
      <c r="T101" s="5">
        <v>29</v>
      </c>
      <c r="U101" s="3">
        <f>(R101+S101+T101)/3</f>
        <v>29</v>
      </c>
      <c r="V101" s="5">
        <v>0</v>
      </c>
      <c r="W101" s="5">
        <v>0</v>
      </c>
      <c r="X101" t="s">
        <v>4</v>
      </c>
      <c r="Y101" s="6">
        <v>0</v>
      </c>
      <c r="Z101" s="6">
        <f>Y101/Q101</f>
        <v>0</v>
      </c>
      <c r="AA101" s="12">
        <f>V101/O101</f>
        <v>0</v>
      </c>
      <c r="AB101" s="4">
        <f>W101/P101</f>
        <v>0</v>
      </c>
      <c r="AC101" t="s">
        <v>7</v>
      </c>
    </row>
    <row r="102" spans="1:43" ht="15.6" x14ac:dyDescent="0.3">
      <c r="A102" s="1" t="s">
        <v>145</v>
      </c>
      <c r="B102" s="20">
        <v>4</v>
      </c>
      <c r="C102">
        <v>35</v>
      </c>
      <c r="D102" s="25" t="s">
        <v>7</v>
      </c>
      <c r="G102" t="s">
        <v>125</v>
      </c>
      <c r="H102">
        <v>1</v>
      </c>
      <c r="I102" s="5">
        <v>21</v>
      </c>
      <c r="J102" s="5">
        <v>53</v>
      </c>
      <c r="K102" s="2">
        <f>(I102)+(J102/60)</f>
        <v>21.883333333333333</v>
      </c>
      <c r="L102">
        <v>0</v>
      </c>
      <c r="M102">
        <v>0</v>
      </c>
      <c r="N102">
        <v>0</v>
      </c>
      <c r="O102">
        <v>10</v>
      </c>
      <c r="P102">
        <v>5</v>
      </c>
      <c r="Q102" s="6">
        <v>10</v>
      </c>
      <c r="R102" s="5">
        <v>29</v>
      </c>
      <c r="S102" s="5">
        <v>29</v>
      </c>
      <c r="T102" s="5">
        <v>29</v>
      </c>
      <c r="U102" s="3">
        <f>(R102+S102+T102)/3</f>
        <v>29</v>
      </c>
      <c r="V102" s="5">
        <v>3</v>
      </c>
      <c r="W102" s="5">
        <v>0</v>
      </c>
      <c r="X102" t="s">
        <v>4</v>
      </c>
      <c r="Y102" s="6">
        <v>3</v>
      </c>
      <c r="Z102" s="6">
        <f>Y102/Q102</f>
        <v>0.3</v>
      </c>
      <c r="AA102" s="12">
        <f>V102/O102</f>
        <v>0.3</v>
      </c>
      <c r="AB102" s="4">
        <f>W102/P102</f>
        <v>0</v>
      </c>
      <c r="AC102" t="s">
        <v>7</v>
      </c>
      <c r="AD102">
        <f>60+58</f>
        <v>118</v>
      </c>
      <c r="AE102">
        <f>120+22</f>
        <v>142</v>
      </c>
      <c r="AF102">
        <f>120+31</f>
        <v>151</v>
      </c>
    </row>
    <row r="103" spans="1:43" ht="15.6" x14ac:dyDescent="0.3">
      <c r="A103" s="1" t="s">
        <v>145</v>
      </c>
      <c r="B103" s="20">
        <v>4</v>
      </c>
      <c r="C103">
        <v>36</v>
      </c>
      <c r="D103" s="25" t="s">
        <v>7</v>
      </c>
      <c r="G103" t="s">
        <v>127</v>
      </c>
      <c r="H103">
        <v>3</v>
      </c>
      <c r="I103" s="5">
        <v>22</v>
      </c>
      <c r="J103" s="5">
        <v>45</v>
      </c>
      <c r="K103" s="2">
        <f>(I103)+(J103/60)</f>
        <v>22.75</v>
      </c>
      <c r="L103">
        <v>0</v>
      </c>
      <c r="M103">
        <v>0</v>
      </c>
      <c r="N103">
        <v>0</v>
      </c>
      <c r="O103">
        <v>10</v>
      </c>
      <c r="P103">
        <v>5</v>
      </c>
      <c r="Q103" s="6">
        <v>10</v>
      </c>
      <c r="R103" s="5">
        <v>29</v>
      </c>
      <c r="S103" s="5">
        <v>29</v>
      </c>
      <c r="T103" s="5">
        <v>29</v>
      </c>
      <c r="U103" s="3">
        <f>(R103+S103+T103)/3</f>
        <v>29</v>
      </c>
      <c r="V103" s="5">
        <v>1</v>
      </c>
      <c r="W103" s="5">
        <v>0</v>
      </c>
      <c r="X103" t="s">
        <v>4</v>
      </c>
      <c r="Y103" s="6">
        <v>1</v>
      </c>
      <c r="Z103" s="6">
        <f>Y103/Q103</f>
        <v>0.1</v>
      </c>
      <c r="AA103" s="12">
        <f>V103/O103</f>
        <v>0.1</v>
      </c>
      <c r="AB103" s="4">
        <f>W103/P103</f>
        <v>0</v>
      </c>
      <c r="AC103" t="s">
        <v>7</v>
      </c>
      <c r="AD103">
        <v>61</v>
      </c>
    </row>
    <row r="104" spans="1:43" ht="15.6" x14ac:dyDescent="0.3">
      <c r="A104" s="1" t="s">
        <v>145</v>
      </c>
      <c r="B104" s="20">
        <v>4</v>
      </c>
      <c r="C104">
        <v>37</v>
      </c>
      <c r="D104" s="25" t="s">
        <v>7</v>
      </c>
      <c r="G104" t="s">
        <v>124</v>
      </c>
      <c r="H104">
        <v>1</v>
      </c>
      <c r="I104" s="5">
        <v>23</v>
      </c>
      <c r="J104" s="5">
        <v>41</v>
      </c>
      <c r="K104" s="2">
        <f>(I104)+(J104/60)</f>
        <v>23.683333333333334</v>
      </c>
      <c r="L104">
        <v>1</v>
      </c>
      <c r="M104">
        <v>0</v>
      </c>
      <c r="N104">
        <v>1</v>
      </c>
      <c r="O104">
        <v>9</v>
      </c>
      <c r="P104">
        <v>4</v>
      </c>
      <c r="Q104" s="6">
        <v>9</v>
      </c>
      <c r="R104" s="5">
        <v>29</v>
      </c>
      <c r="S104" s="5">
        <v>30</v>
      </c>
      <c r="T104" s="5">
        <v>30</v>
      </c>
      <c r="U104" s="3">
        <f>(R104+S104+T104)/3</f>
        <v>29.666666666666668</v>
      </c>
      <c r="V104" s="5">
        <v>1</v>
      </c>
      <c r="W104" s="5">
        <v>0</v>
      </c>
      <c r="X104" t="s">
        <v>4</v>
      </c>
      <c r="Y104" s="6">
        <v>1</v>
      </c>
      <c r="Z104" s="6">
        <f>Y104/Q104</f>
        <v>0.1111111111111111</v>
      </c>
      <c r="AA104" s="12">
        <f>V104/O104</f>
        <v>0.1111111111111111</v>
      </c>
      <c r="AB104" s="4">
        <f>W104/P104</f>
        <v>0</v>
      </c>
      <c r="AC104" t="s">
        <v>7</v>
      </c>
      <c r="AD104">
        <f>120+24</f>
        <v>144</v>
      </c>
    </row>
    <row r="105" spans="1:43" ht="15.6" x14ac:dyDescent="0.3">
      <c r="A105" s="1" t="s">
        <v>149</v>
      </c>
      <c r="B105" s="20">
        <v>4</v>
      </c>
      <c r="C105">
        <v>39</v>
      </c>
      <c r="D105" s="25" t="s">
        <v>7</v>
      </c>
      <c r="G105" t="s">
        <v>135</v>
      </c>
      <c r="H105">
        <v>2</v>
      </c>
      <c r="I105" s="5">
        <v>20</v>
      </c>
      <c r="J105" s="5">
        <v>23</v>
      </c>
      <c r="K105" s="2">
        <f>(I105)+(J105/60)</f>
        <v>20.383333333333333</v>
      </c>
      <c r="L105">
        <v>0</v>
      </c>
      <c r="M105">
        <v>0</v>
      </c>
      <c r="N105">
        <v>0</v>
      </c>
      <c r="O105">
        <v>10</v>
      </c>
      <c r="P105">
        <v>5</v>
      </c>
      <c r="Q105" s="6">
        <v>10</v>
      </c>
      <c r="R105" s="5">
        <v>29</v>
      </c>
      <c r="S105" s="5">
        <v>29</v>
      </c>
      <c r="T105" s="5">
        <v>29</v>
      </c>
      <c r="U105" s="3">
        <f>(R105+S105+T105)/3</f>
        <v>29</v>
      </c>
      <c r="V105" s="5">
        <v>1</v>
      </c>
      <c r="W105" s="5">
        <v>0</v>
      </c>
      <c r="X105" t="s">
        <v>4</v>
      </c>
      <c r="Y105" s="6">
        <v>1</v>
      </c>
      <c r="Z105" s="6">
        <f>Y105/Q105</f>
        <v>0.1</v>
      </c>
      <c r="AA105" s="12">
        <f>V105/O105</f>
        <v>0.1</v>
      </c>
      <c r="AB105" s="4">
        <f>W105/P105</f>
        <v>0</v>
      </c>
      <c r="AC105" t="s">
        <v>7</v>
      </c>
      <c r="AD105">
        <v>125</v>
      </c>
    </row>
    <row r="106" spans="1:43" ht="15.6" x14ac:dyDescent="0.3">
      <c r="A106" s="1" t="s">
        <v>149</v>
      </c>
      <c r="B106" s="20">
        <v>4</v>
      </c>
      <c r="C106">
        <v>40</v>
      </c>
      <c r="D106" s="25" t="s">
        <v>7</v>
      </c>
      <c r="G106" t="s">
        <v>139</v>
      </c>
      <c r="H106">
        <v>2</v>
      </c>
      <c r="I106" s="5">
        <v>21</v>
      </c>
      <c r="J106" s="5">
        <v>28</v>
      </c>
      <c r="K106" s="2">
        <f>(I106)+(J106/60)</f>
        <v>21.466666666666665</v>
      </c>
      <c r="L106">
        <v>0</v>
      </c>
      <c r="M106">
        <v>0</v>
      </c>
      <c r="N106">
        <v>0</v>
      </c>
      <c r="O106">
        <v>10</v>
      </c>
      <c r="P106">
        <v>5</v>
      </c>
      <c r="Q106" s="6">
        <v>10</v>
      </c>
      <c r="R106" s="5">
        <v>29</v>
      </c>
      <c r="S106" s="5">
        <v>29</v>
      </c>
      <c r="T106" s="5">
        <v>29</v>
      </c>
      <c r="U106" s="3">
        <f>(R106+S106+T106)/3</f>
        <v>29</v>
      </c>
      <c r="V106" s="5">
        <v>0</v>
      </c>
      <c r="W106" s="5">
        <v>0</v>
      </c>
      <c r="X106" t="s">
        <v>4</v>
      </c>
      <c r="Y106" s="6">
        <v>0</v>
      </c>
      <c r="Z106" s="6">
        <f>Y106/Q106</f>
        <v>0</v>
      </c>
      <c r="AA106" s="12">
        <f>V106/O106</f>
        <v>0</v>
      </c>
      <c r="AB106" s="4">
        <f>W106/P106</f>
        <v>0</v>
      </c>
      <c r="AC106" t="s">
        <v>7</v>
      </c>
    </row>
    <row r="107" spans="1:43" ht="15.6" x14ac:dyDescent="0.3">
      <c r="A107" s="1" t="s">
        <v>0</v>
      </c>
      <c r="B107" s="28">
        <v>5</v>
      </c>
      <c r="C107">
        <v>1</v>
      </c>
      <c r="D107" s="25" t="s">
        <v>7</v>
      </c>
      <c r="G107" t="s">
        <v>8</v>
      </c>
      <c r="H107">
        <v>3</v>
      </c>
      <c r="I107" s="5">
        <v>17</v>
      </c>
      <c r="J107" s="5">
        <v>22</v>
      </c>
      <c r="K107" s="2">
        <f>(I107)+(J107/60)</f>
        <v>17.366666666666667</v>
      </c>
      <c r="L107">
        <v>2</v>
      </c>
      <c r="M107">
        <v>0</v>
      </c>
      <c r="N107">
        <v>1</v>
      </c>
      <c r="O107">
        <v>7</v>
      </c>
      <c r="P107">
        <v>5</v>
      </c>
      <c r="Q107" s="6">
        <v>7</v>
      </c>
      <c r="R107" s="5">
        <v>32</v>
      </c>
      <c r="S107" s="5">
        <v>31</v>
      </c>
      <c r="T107" s="5">
        <v>32</v>
      </c>
      <c r="U107" s="3">
        <f>(R107+S107+T107)/3</f>
        <v>31.666666666666668</v>
      </c>
      <c r="V107" s="5">
        <v>3</v>
      </c>
      <c r="W107" s="5">
        <v>5</v>
      </c>
      <c r="X107" t="s">
        <v>4</v>
      </c>
      <c r="Y107" s="6">
        <v>3</v>
      </c>
      <c r="Z107" s="6">
        <f>Y107/Q107</f>
        <v>0.42857142857142855</v>
      </c>
      <c r="AA107" s="13">
        <f>V107/O107</f>
        <v>0.42857142857142855</v>
      </c>
      <c r="AB107" s="4">
        <f>W107/P107</f>
        <v>1</v>
      </c>
      <c r="AC107" t="s">
        <v>7</v>
      </c>
      <c r="AD107" s="7">
        <v>58</v>
      </c>
      <c r="AE107" s="7">
        <f>120+44</f>
        <v>164</v>
      </c>
      <c r="AN107" s="7">
        <v>42</v>
      </c>
      <c r="AO107" s="7">
        <v>59</v>
      </c>
      <c r="AP107">
        <f>180+12</f>
        <v>192</v>
      </c>
      <c r="AQ107">
        <f>180+19</f>
        <v>199</v>
      </c>
    </row>
    <row r="108" spans="1:43" ht="15.6" x14ac:dyDescent="0.3">
      <c r="A108" s="1" t="s">
        <v>72</v>
      </c>
      <c r="B108" s="28">
        <v>5</v>
      </c>
      <c r="C108">
        <v>5</v>
      </c>
      <c r="D108" s="25" t="s">
        <v>7</v>
      </c>
      <c r="G108" t="s">
        <v>74</v>
      </c>
      <c r="H108">
        <v>2</v>
      </c>
      <c r="I108" s="5">
        <v>18</v>
      </c>
      <c r="J108" s="5">
        <v>4</v>
      </c>
      <c r="K108" s="2">
        <f>(I108)+(J108/60)</f>
        <v>18.066666666666666</v>
      </c>
      <c r="L108">
        <v>0</v>
      </c>
      <c r="M108">
        <v>0</v>
      </c>
      <c r="N108">
        <v>4</v>
      </c>
      <c r="O108">
        <v>7</v>
      </c>
      <c r="P108">
        <v>4</v>
      </c>
      <c r="Q108" s="6">
        <v>7</v>
      </c>
      <c r="R108" s="5">
        <v>30</v>
      </c>
      <c r="S108" s="5">
        <v>31</v>
      </c>
      <c r="T108" s="5">
        <v>31</v>
      </c>
      <c r="U108" s="3">
        <f>(R108+S108+T108)/3</f>
        <v>30.666666666666668</v>
      </c>
      <c r="V108" s="5">
        <v>5</v>
      </c>
      <c r="W108" s="5">
        <v>2</v>
      </c>
      <c r="X108" t="s">
        <v>4</v>
      </c>
      <c r="Y108" s="6">
        <v>5</v>
      </c>
      <c r="Z108" s="6">
        <f>Y108/Q108</f>
        <v>0.7142857142857143</v>
      </c>
      <c r="AA108" s="12">
        <f>V108/O108</f>
        <v>0.7142857142857143</v>
      </c>
      <c r="AB108" s="4">
        <f>W108/P108</f>
        <v>0.5</v>
      </c>
      <c r="AC108" t="s">
        <v>7</v>
      </c>
      <c r="AD108">
        <v>41</v>
      </c>
      <c r="AE108">
        <v>48</v>
      </c>
      <c r="AF108">
        <f>60+11</f>
        <v>71</v>
      </c>
      <c r="AN108">
        <f>60+15</f>
        <v>75</v>
      </c>
    </row>
    <row r="109" spans="1:43" ht="15.6" x14ac:dyDescent="0.3">
      <c r="A109" s="1" t="s">
        <v>72</v>
      </c>
      <c r="B109" s="28">
        <v>5</v>
      </c>
      <c r="C109">
        <v>6</v>
      </c>
      <c r="D109" s="25" t="s">
        <v>7</v>
      </c>
      <c r="G109" t="s">
        <v>76</v>
      </c>
      <c r="H109">
        <v>2</v>
      </c>
      <c r="I109" s="5">
        <v>19</v>
      </c>
      <c r="J109" s="5">
        <v>17</v>
      </c>
      <c r="K109" s="2">
        <f>(I109)+(J109/60)</f>
        <v>19.283333333333335</v>
      </c>
      <c r="L109">
        <v>2</v>
      </c>
      <c r="M109">
        <v>0</v>
      </c>
      <c r="N109">
        <v>1</v>
      </c>
      <c r="O109">
        <v>6</v>
      </c>
      <c r="P109">
        <v>6</v>
      </c>
      <c r="Q109" s="6">
        <v>6</v>
      </c>
      <c r="R109" s="5">
        <v>32</v>
      </c>
      <c r="S109" s="5">
        <v>31</v>
      </c>
      <c r="T109" s="5">
        <v>31</v>
      </c>
      <c r="U109" s="3">
        <f>(R109+S109+T109)/3</f>
        <v>31.333333333333332</v>
      </c>
      <c r="V109" s="5">
        <v>3</v>
      </c>
      <c r="W109" s="5">
        <v>2</v>
      </c>
      <c r="X109" t="s">
        <v>4</v>
      </c>
      <c r="Y109" s="6">
        <v>3</v>
      </c>
      <c r="Z109" s="6">
        <f>Y109/Q109</f>
        <v>0.5</v>
      </c>
      <c r="AA109" s="12">
        <f>V109/O109</f>
        <v>0.5</v>
      </c>
      <c r="AB109" s="4">
        <f>W109/P109</f>
        <v>0.33333333333333331</v>
      </c>
      <c r="AC109" t="s">
        <v>7</v>
      </c>
      <c r="AD109">
        <v>41</v>
      </c>
      <c r="AE109">
        <v>56</v>
      </c>
      <c r="AF109">
        <f>120+32</f>
        <v>152</v>
      </c>
      <c r="AN109">
        <v>68</v>
      </c>
    </row>
    <row r="110" spans="1:43" ht="15.6" x14ac:dyDescent="0.3">
      <c r="A110" s="1" t="s">
        <v>146</v>
      </c>
      <c r="B110" s="28">
        <v>5</v>
      </c>
      <c r="C110">
        <v>10</v>
      </c>
      <c r="D110" s="25" t="s">
        <v>7</v>
      </c>
      <c r="G110" t="s">
        <v>83</v>
      </c>
      <c r="H110">
        <v>2</v>
      </c>
      <c r="I110" s="5">
        <v>19</v>
      </c>
      <c r="J110" s="5">
        <v>6</v>
      </c>
      <c r="K110" s="2">
        <f>(I110)+(J110/60)</f>
        <v>19.100000000000001</v>
      </c>
      <c r="L110">
        <v>0</v>
      </c>
      <c r="M110">
        <v>0</v>
      </c>
      <c r="N110">
        <v>0</v>
      </c>
      <c r="O110">
        <v>9</v>
      </c>
      <c r="P110">
        <v>5</v>
      </c>
      <c r="Q110" s="6">
        <v>9</v>
      </c>
      <c r="R110" s="5">
        <v>31</v>
      </c>
      <c r="S110" s="5">
        <v>30</v>
      </c>
      <c r="T110" s="5">
        <v>32</v>
      </c>
      <c r="U110" s="3">
        <f>(R110+S110+T110)/3</f>
        <v>31</v>
      </c>
      <c r="V110" s="5">
        <v>8</v>
      </c>
      <c r="W110" s="5">
        <v>1</v>
      </c>
      <c r="X110" t="s">
        <v>4</v>
      </c>
      <c r="Y110" s="6">
        <v>8</v>
      </c>
      <c r="Z110" s="6">
        <f>Y110/Q110</f>
        <v>0.88888888888888884</v>
      </c>
      <c r="AA110" s="12">
        <f>V110/O110</f>
        <v>0.88888888888888884</v>
      </c>
      <c r="AB110" s="4">
        <f>W110/P110</f>
        <v>0.2</v>
      </c>
      <c r="AC110" t="s">
        <v>7</v>
      </c>
      <c r="AD110">
        <v>45</v>
      </c>
      <c r="AE110">
        <v>56</v>
      </c>
    </row>
    <row r="111" spans="1:43" ht="15.6" x14ac:dyDescent="0.3">
      <c r="A111" s="1" t="s">
        <v>146</v>
      </c>
      <c r="B111" s="28">
        <v>5</v>
      </c>
      <c r="C111">
        <v>11</v>
      </c>
      <c r="D111" s="25" t="s">
        <v>7</v>
      </c>
      <c r="G111" t="s">
        <v>82</v>
      </c>
      <c r="H111">
        <v>3</v>
      </c>
      <c r="I111" s="5">
        <v>20</v>
      </c>
      <c r="J111" s="5">
        <v>31</v>
      </c>
      <c r="K111" s="2">
        <f>(I111)+(J111/60)</f>
        <v>20.516666666666666</v>
      </c>
      <c r="L111">
        <v>2</v>
      </c>
      <c r="M111">
        <v>0</v>
      </c>
      <c r="N111">
        <v>3</v>
      </c>
      <c r="O111">
        <v>8</v>
      </c>
      <c r="P111">
        <v>2</v>
      </c>
      <c r="Q111" s="6">
        <v>8</v>
      </c>
      <c r="R111" s="5">
        <v>32</v>
      </c>
      <c r="S111" s="5">
        <v>32</v>
      </c>
      <c r="T111" s="5">
        <v>33</v>
      </c>
      <c r="U111" s="3">
        <f>(R111+S111+T111)/3</f>
        <v>32.333333333333336</v>
      </c>
      <c r="V111" s="5">
        <v>7</v>
      </c>
      <c r="W111" s="5">
        <v>2</v>
      </c>
      <c r="X111" t="s">
        <v>4</v>
      </c>
      <c r="Y111" s="6">
        <v>7</v>
      </c>
      <c r="Z111" s="6">
        <f>Y111/Q111</f>
        <v>0.875</v>
      </c>
      <c r="AA111" s="12">
        <f>V111/O111</f>
        <v>0.875</v>
      </c>
      <c r="AB111" s="4">
        <f>W111/P111</f>
        <v>1</v>
      </c>
      <c r="AC111" t="s">
        <v>7</v>
      </c>
      <c r="AD111">
        <v>19</v>
      </c>
      <c r="AE111">
        <v>62</v>
      </c>
      <c r="AF111">
        <v>74</v>
      </c>
      <c r="AG111">
        <f>120+23</f>
        <v>143</v>
      </c>
    </row>
    <row r="112" spans="1:43" ht="15.6" x14ac:dyDescent="0.3">
      <c r="A112" s="1" t="s">
        <v>146</v>
      </c>
      <c r="B112" s="28">
        <v>5</v>
      </c>
      <c r="C112">
        <v>12</v>
      </c>
      <c r="D112" s="25" t="s">
        <v>7</v>
      </c>
      <c r="G112" t="s">
        <v>85</v>
      </c>
      <c r="H112">
        <v>1</v>
      </c>
      <c r="I112" s="5">
        <v>21</v>
      </c>
      <c r="J112" s="5">
        <v>43</v>
      </c>
      <c r="K112" s="2">
        <f>(I112)+(J112/60)</f>
        <v>21.716666666666665</v>
      </c>
      <c r="L112">
        <v>2</v>
      </c>
      <c r="M112">
        <v>0</v>
      </c>
      <c r="N112">
        <v>1</v>
      </c>
      <c r="O112">
        <v>9</v>
      </c>
      <c r="P112">
        <v>3</v>
      </c>
      <c r="Q112" s="6">
        <v>9</v>
      </c>
      <c r="R112" s="5">
        <v>33</v>
      </c>
      <c r="S112" s="5">
        <v>33</v>
      </c>
      <c r="T112" s="5">
        <v>31</v>
      </c>
      <c r="U112" s="3">
        <f>(R112+S112+T112)/3</f>
        <v>32.333333333333336</v>
      </c>
      <c r="V112" s="5">
        <v>5</v>
      </c>
      <c r="W112" s="5">
        <v>1</v>
      </c>
      <c r="X112" t="s">
        <v>4</v>
      </c>
      <c r="Y112" s="6">
        <v>5</v>
      </c>
      <c r="Z112" s="6">
        <f>Y112/Q112</f>
        <v>0.55555555555555558</v>
      </c>
      <c r="AA112" s="12">
        <f>V112/O112</f>
        <v>0.55555555555555558</v>
      </c>
      <c r="AB112" s="4">
        <f>W112/P112</f>
        <v>0.33333333333333331</v>
      </c>
      <c r="AC112" t="s">
        <v>7</v>
      </c>
      <c r="AD112">
        <v>13</v>
      </c>
      <c r="AE112">
        <v>49</v>
      </c>
      <c r="AF112">
        <v>80</v>
      </c>
      <c r="AN112">
        <v>70</v>
      </c>
    </row>
    <row r="113" spans="1:41" ht="15.6" x14ac:dyDescent="0.3">
      <c r="A113" s="1" t="s">
        <v>147</v>
      </c>
      <c r="B113" s="28">
        <v>5</v>
      </c>
      <c r="C113">
        <v>16</v>
      </c>
      <c r="D113" s="25" t="s">
        <v>7</v>
      </c>
      <c r="G113" t="s">
        <v>94</v>
      </c>
      <c r="H113">
        <v>1</v>
      </c>
      <c r="I113" s="5">
        <v>17</v>
      </c>
      <c r="J113" s="5">
        <v>35</v>
      </c>
      <c r="K113" s="2">
        <f>(I113)+(J113/60)</f>
        <v>17.583333333333332</v>
      </c>
      <c r="L113">
        <v>0</v>
      </c>
      <c r="M113">
        <v>0</v>
      </c>
      <c r="N113">
        <v>1</v>
      </c>
      <c r="O113">
        <v>7</v>
      </c>
      <c r="P113">
        <v>7</v>
      </c>
      <c r="Q113" s="6">
        <v>7</v>
      </c>
      <c r="R113" s="5">
        <v>32</v>
      </c>
      <c r="S113" s="5">
        <v>31</v>
      </c>
      <c r="T113" s="5">
        <v>31</v>
      </c>
      <c r="U113" s="3">
        <f>(R113+S113+T113)/3</f>
        <v>31.333333333333332</v>
      </c>
      <c r="V113" s="5">
        <v>4</v>
      </c>
      <c r="W113" s="5">
        <v>3</v>
      </c>
      <c r="X113" t="s">
        <v>4</v>
      </c>
      <c r="Y113" s="6">
        <v>4</v>
      </c>
      <c r="Z113" s="6">
        <f>Y113/Q113</f>
        <v>0.5714285714285714</v>
      </c>
      <c r="AA113" s="12">
        <f>V113/O113</f>
        <v>0.5714285714285714</v>
      </c>
      <c r="AB113" s="4">
        <f>W113/P113</f>
        <v>0.42857142857142855</v>
      </c>
      <c r="AC113" t="s">
        <v>7</v>
      </c>
      <c r="AD113">
        <v>82</v>
      </c>
      <c r="AE113">
        <v>96</v>
      </c>
      <c r="AN113">
        <f>120+18</f>
        <v>138</v>
      </c>
    </row>
    <row r="114" spans="1:41" ht="15.6" x14ac:dyDescent="0.3">
      <c r="A114" s="1" t="s">
        <v>143</v>
      </c>
      <c r="B114" s="28">
        <v>5</v>
      </c>
      <c r="C114">
        <v>17</v>
      </c>
      <c r="D114" s="25" t="s">
        <v>7</v>
      </c>
      <c r="G114" t="s">
        <v>96</v>
      </c>
      <c r="H114">
        <v>2</v>
      </c>
      <c r="I114" s="5">
        <v>16</v>
      </c>
      <c r="J114" s="5">
        <v>35</v>
      </c>
      <c r="K114" s="2">
        <f>(I114)+(J114/60)</f>
        <v>16.583333333333332</v>
      </c>
      <c r="L114">
        <v>0</v>
      </c>
      <c r="M114">
        <v>0</v>
      </c>
      <c r="N114">
        <v>3</v>
      </c>
      <c r="O114">
        <v>7</v>
      </c>
      <c r="P114">
        <v>5</v>
      </c>
      <c r="Q114" s="6">
        <v>7</v>
      </c>
      <c r="R114" s="5">
        <v>32</v>
      </c>
      <c r="S114" s="5">
        <v>32</v>
      </c>
      <c r="T114" s="5">
        <v>31</v>
      </c>
      <c r="U114" s="3">
        <f>(R114+S114+T114)/3</f>
        <v>31.666666666666668</v>
      </c>
      <c r="V114" s="5">
        <v>5</v>
      </c>
      <c r="W114" s="5">
        <v>3</v>
      </c>
      <c r="X114" t="s">
        <v>4</v>
      </c>
      <c r="Y114" s="6">
        <v>5</v>
      </c>
      <c r="Z114" s="6">
        <f>Y114/Q114</f>
        <v>0.7142857142857143</v>
      </c>
      <c r="AA114" s="12">
        <f>V114/O114</f>
        <v>0.7142857142857143</v>
      </c>
      <c r="AB114" s="4">
        <f>W114/P114</f>
        <v>0.6</v>
      </c>
      <c r="AC114" t="s">
        <v>7</v>
      </c>
      <c r="AD114">
        <v>50</v>
      </c>
      <c r="AE114">
        <v>53</v>
      </c>
      <c r="AN114">
        <v>90</v>
      </c>
      <c r="AO114">
        <f>60+49</f>
        <v>109</v>
      </c>
    </row>
    <row r="115" spans="1:41" ht="15.6" x14ac:dyDescent="0.3">
      <c r="A115" s="1" t="s">
        <v>148</v>
      </c>
      <c r="B115" s="28">
        <v>5</v>
      </c>
      <c r="C115">
        <v>23</v>
      </c>
      <c r="D115" s="25" t="s">
        <v>7</v>
      </c>
      <c r="G115" t="s">
        <v>104</v>
      </c>
      <c r="H115">
        <v>2</v>
      </c>
      <c r="I115" s="5">
        <v>15</v>
      </c>
      <c r="J115" s="5">
        <v>5</v>
      </c>
      <c r="K115" s="2">
        <f>(I115)+(J115/60)</f>
        <v>15.083333333333334</v>
      </c>
      <c r="L115">
        <v>0</v>
      </c>
      <c r="M115">
        <v>0</v>
      </c>
      <c r="N115">
        <v>0</v>
      </c>
      <c r="O115">
        <v>8</v>
      </c>
      <c r="P115">
        <v>7</v>
      </c>
      <c r="Q115" s="6">
        <v>8</v>
      </c>
      <c r="R115" s="5">
        <v>30</v>
      </c>
      <c r="S115" s="5">
        <v>31</v>
      </c>
      <c r="T115" s="5">
        <v>31</v>
      </c>
      <c r="U115" s="3">
        <f>(R115+S115+T115)/3</f>
        <v>30.666666666666668</v>
      </c>
      <c r="V115" s="5">
        <v>3</v>
      </c>
      <c r="W115" s="5">
        <v>2</v>
      </c>
      <c r="X115" t="s">
        <v>4</v>
      </c>
      <c r="Y115" s="6">
        <v>3</v>
      </c>
      <c r="Z115" s="6">
        <f>Y115/Q115</f>
        <v>0.375</v>
      </c>
      <c r="AA115" s="12">
        <f>V115/O115</f>
        <v>0.375</v>
      </c>
      <c r="AB115" s="4">
        <f>W115/P115</f>
        <v>0.2857142857142857</v>
      </c>
      <c r="AC115" t="s">
        <v>7</v>
      </c>
      <c r="AD115">
        <v>26</v>
      </c>
      <c r="AN115">
        <v>69</v>
      </c>
    </row>
    <row r="116" spans="1:41" ht="15.6" x14ac:dyDescent="0.3">
      <c r="A116" s="1" t="s">
        <v>148</v>
      </c>
      <c r="B116" s="28">
        <v>5</v>
      </c>
      <c r="C116">
        <v>24</v>
      </c>
      <c r="D116" s="25" t="s">
        <v>7</v>
      </c>
      <c r="G116" t="s">
        <v>107</v>
      </c>
      <c r="H116">
        <v>1</v>
      </c>
      <c r="I116" s="5">
        <v>16</v>
      </c>
      <c r="J116" s="5">
        <v>7</v>
      </c>
      <c r="K116" s="2">
        <f>(I116)+(J116/60)</f>
        <v>16.116666666666667</v>
      </c>
      <c r="L116">
        <v>0</v>
      </c>
      <c r="M116">
        <v>0</v>
      </c>
      <c r="N116">
        <v>1</v>
      </c>
      <c r="O116">
        <v>9</v>
      </c>
      <c r="P116">
        <v>5</v>
      </c>
      <c r="Q116" s="6">
        <v>9</v>
      </c>
      <c r="R116" s="5">
        <v>31</v>
      </c>
      <c r="S116" s="5">
        <v>30</v>
      </c>
      <c r="T116" s="5">
        <v>30</v>
      </c>
      <c r="U116" s="3">
        <f>(R116+S116+T116)/3</f>
        <v>30.333333333333332</v>
      </c>
      <c r="V116" s="5">
        <v>5</v>
      </c>
      <c r="W116" s="5">
        <v>1</v>
      </c>
      <c r="X116" t="s">
        <v>4</v>
      </c>
      <c r="Y116" s="6">
        <v>5</v>
      </c>
      <c r="Z116" s="6">
        <f>Y116/Q116</f>
        <v>0.55555555555555558</v>
      </c>
      <c r="AA116" s="12">
        <f>V116/O116</f>
        <v>0.55555555555555558</v>
      </c>
      <c r="AB116" s="4">
        <f>W116/P116</f>
        <v>0.2</v>
      </c>
      <c r="AC116" t="s">
        <v>7</v>
      </c>
      <c r="AD116">
        <v>39</v>
      </c>
      <c r="AE116">
        <v>49</v>
      </c>
      <c r="AF116">
        <v>49</v>
      </c>
      <c r="AG116">
        <v>62</v>
      </c>
      <c r="AH116">
        <v>83</v>
      </c>
    </row>
    <row r="117" spans="1:41" ht="15.6" x14ac:dyDescent="0.3">
      <c r="A117" s="1" t="s">
        <v>148</v>
      </c>
      <c r="B117" s="28">
        <v>5</v>
      </c>
      <c r="C117">
        <v>26</v>
      </c>
      <c r="D117" s="25" t="s">
        <v>7</v>
      </c>
      <c r="G117" t="s">
        <v>111</v>
      </c>
      <c r="H117">
        <v>2</v>
      </c>
      <c r="I117" s="5">
        <v>18</v>
      </c>
      <c r="J117" s="5">
        <v>12</v>
      </c>
      <c r="K117" s="2">
        <f>(I117)+(J117/60)</f>
        <v>18.2</v>
      </c>
      <c r="L117">
        <v>2</v>
      </c>
      <c r="M117">
        <v>0</v>
      </c>
      <c r="N117">
        <v>4</v>
      </c>
      <c r="O117">
        <v>6</v>
      </c>
      <c r="P117">
        <v>3</v>
      </c>
      <c r="Q117" s="6">
        <v>6</v>
      </c>
      <c r="R117" s="5">
        <v>29</v>
      </c>
      <c r="S117" s="5">
        <v>30</v>
      </c>
      <c r="T117" s="5">
        <v>29</v>
      </c>
      <c r="U117" s="3">
        <f>(R117+S117+T117)/3</f>
        <v>29.333333333333332</v>
      </c>
      <c r="V117" s="5">
        <v>1</v>
      </c>
      <c r="W117" s="5">
        <v>0</v>
      </c>
      <c r="X117" t="s">
        <v>4</v>
      </c>
      <c r="Y117" s="6">
        <v>1</v>
      </c>
      <c r="Z117" s="6">
        <f>Y117/Q117</f>
        <v>0.16666666666666666</v>
      </c>
      <c r="AA117" s="12">
        <f>V117/O117</f>
        <v>0.16666666666666666</v>
      </c>
      <c r="AB117" s="4">
        <f>W117/P117</f>
        <v>0</v>
      </c>
      <c r="AC117" t="s">
        <v>7</v>
      </c>
      <c r="AD117">
        <v>19</v>
      </c>
    </row>
    <row r="118" spans="1:41" ht="15.6" x14ac:dyDescent="0.3">
      <c r="A118" s="1" t="s">
        <v>148</v>
      </c>
      <c r="B118" s="28">
        <v>5</v>
      </c>
      <c r="C118">
        <v>25</v>
      </c>
      <c r="D118" s="25" t="s">
        <v>7</v>
      </c>
      <c r="G118" t="s">
        <v>113</v>
      </c>
      <c r="H118">
        <v>1</v>
      </c>
      <c r="I118" s="5">
        <v>17</v>
      </c>
      <c r="J118" s="5">
        <v>2</v>
      </c>
      <c r="K118" s="2">
        <f>(I118)+(J118/60)</f>
        <v>17.033333333333335</v>
      </c>
      <c r="L118">
        <v>0</v>
      </c>
      <c r="M118">
        <v>0</v>
      </c>
      <c r="N118">
        <v>1</v>
      </c>
      <c r="O118">
        <v>9</v>
      </c>
      <c r="P118">
        <v>5</v>
      </c>
      <c r="Q118" s="6">
        <v>9</v>
      </c>
      <c r="R118" s="5">
        <v>31</v>
      </c>
      <c r="S118" s="5">
        <v>31</v>
      </c>
      <c r="T118" s="5">
        <v>31</v>
      </c>
      <c r="U118" s="3">
        <f>(R118+S118+T118)/3</f>
        <v>31</v>
      </c>
      <c r="V118" s="5">
        <v>3</v>
      </c>
      <c r="W118" s="5">
        <v>3</v>
      </c>
      <c r="X118" t="s">
        <v>4</v>
      </c>
      <c r="Y118" s="6">
        <v>3</v>
      </c>
      <c r="Z118" s="6">
        <f>Y118/Q118</f>
        <v>0.33333333333333331</v>
      </c>
      <c r="AA118" s="12">
        <f>V118/O118</f>
        <v>0.33333333333333331</v>
      </c>
      <c r="AB118" s="4">
        <f>W118/P118</f>
        <v>0.6</v>
      </c>
      <c r="AC118" t="s">
        <v>7</v>
      </c>
      <c r="AD118">
        <v>56</v>
      </c>
      <c r="AE118">
        <f>60+43</f>
        <v>103</v>
      </c>
      <c r="AN118">
        <v>65</v>
      </c>
    </row>
    <row r="119" spans="1:41" ht="15.6" x14ac:dyDescent="0.3">
      <c r="A119" s="1" t="s">
        <v>148</v>
      </c>
      <c r="B119" s="28">
        <v>5</v>
      </c>
      <c r="C119">
        <v>27</v>
      </c>
      <c r="D119" s="25" t="s">
        <v>7</v>
      </c>
      <c r="G119" t="s">
        <v>105</v>
      </c>
      <c r="H119">
        <v>2</v>
      </c>
      <c r="I119" s="5">
        <v>19</v>
      </c>
      <c r="J119" s="5">
        <v>15</v>
      </c>
      <c r="K119" s="2">
        <f>(I119)+(J119/60)</f>
        <v>19.25</v>
      </c>
      <c r="L119">
        <v>1</v>
      </c>
      <c r="M119">
        <v>0</v>
      </c>
      <c r="N119">
        <v>0</v>
      </c>
      <c r="O119">
        <v>6</v>
      </c>
      <c r="P119">
        <v>8</v>
      </c>
      <c r="Q119" s="6">
        <v>6</v>
      </c>
      <c r="R119" s="5">
        <v>31</v>
      </c>
      <c r="S119" s="5">
        <v>30</v>
      </c>
      <c r="T119" s="5">
        <v>31</v>
      </c>
      <c r="U119" s="3">
        <f>(R119+S119+T119)/3</f>
        <v>30.666666666666668</v>
      </c>
      <c r="V119" s="5">
        <v>0</v>
      </c>
      <c r="W119" s="5">
        <v>3</v>
      </c>
      <c r="X119" t="s">
        <v>4</v>
      </c>
      <c r="Y119" s="6">
        <v>0</v>
      </c>
      <c r="Z119" s="6">
        <f>Y119/Q119</f>
        <v>0</v>
      </c>
      <c r="AA119" s="12">
        <f>V119/O119</f>
        <v>0</v>
      </c>
      <c r="AB119" s="4">
        <f>W119/P119</f>
        <v>0.375</v>
      </c>
      <c r="AC119" t="s">
        <v>7</v>
      </c>
      <c r="AD119">
        <v>45</v>
      </c>
      <c r="AE119">
        <f>180+4</f>
        <v>184</v>
      </c>
    </row>
    <row r="120" spans="1:41" ht="15.6" x14ac:dyDescent="0.3">
      <c r="A120" s="1" t="s">
        <v>148</v>
      </c>
      <c r="B120" s="28">
        <v>5</v>
      </c>
      <c r="C120">
        <v>28</v>
      </c>
      <c r="D120" s="25" t="s">
        <v>7</v>
      </c>
      <c r="G120" t="s">
        <v>112</v>
      </c>
      <c r="H120">
        <v>2</v>
      </c>
      <c r="I120" s="5">
        <v>19</v>
      </c>
      <c r="J120" s="5">
        <v>53</v>
      </c>
      <c r="K120" s="2">
        <f>(I120)+(J120/60)</f>
        <v>19.883333333333333</v>
      </c>
      <c r="L120">
        <v>1</v>
      </c>
      <c r="M120">
        <v>0</v>
      </c>
      <c r="N120">
        <v>0</v>
      </c>
      <c r="O120">
        <v>8</v>
      </c>
      <c r="P120">
        <v>6</v>
      </c>
      <c r="Q120" s="6">
        <v>8</v>
      </c>
      <c r="R120" s="5">
        <v>32</v>
      </c>
      <c r="S120" s="5">
        <v>32</v>
      </c>
      <c r="T120" s="5">
        <v>32</v>
      </c>
      <c r="U120" s="3">
        <f>(R120+S120+T120)/3</f>
        <v>32</v>
      </c>
      <c r="V120" s="5">
        <v>4</v>
      </c>
      <c r="W120" s="5">
        <v>0</v>
      </c>
      <c r="X120" t="s">
        <v>4</v>
      </c>
      <c r="Y120" s="6">
        <v>4</v>
      </c>
      <c r="Z120" s="6">
        <f>Y120/Q120</f>
        <v>0.5</v>
      </c>
      <c r="AA120" s="12">
        <f>V120/O120</f>
        <v>0.5</v>
      </c>
      <c r="AB120" s="4">
        <f>W120/P120</f>
        <v>0</v>
      </c>
      <c r="AC120" t="s">
        <v>7</v>
      </c>
      <c r="AD120">
        <v>35</v>
      </c>
      <c r="AE120">
        <v>54</v>
      </c>
      <c r="AF120">
        <v>121</v>
      </c>
    </row>
    <row r="121" spans="1:41" ht="15.6" x14ac:dyDescent="0.3">
      <c r="A121" s="1" t="s">
        <v>148</v>
      </c>
      <c r="B121" s="28">
        <v>5</v>
      </c>
      <c r="C121">
        <v>29</v>
      </c>
      <c r="D121" s="25" t="s">
        <v>7</v>
      </c>
      <c r="G121" t="s">
        <v>117</v>
      </c>
      <c r="H121">
        <v>1</v>
      </c>
      <c r="I121" s="5">
        <v>17</v>
      </c>
      <c r="J121" s="5">
        <v>50</v>
      </c>
      <c r="K121" s="2">
        <f>(I121)+(J121/60)</f>
        <v>17.833333333333332</v>
      </c>
      <c r="L121">
        <v>4</v>
      </c>
      <c r="M121">
        <v>0</v>
      </c>
      <c r="N121">
        <v>2</v>
      </c>
      <c r="O121">
        <v>6</v>
      </c>
      <c r="P121">
        <v>3</v>
      </c>
      <c r="Q121" s="6">
        <v>6</v>
      </c>
      <c r="R121" s="5">
        <v>31</v>
      </c>
      <c r="S121" s="5">
        <v>30</v>
      </c>
      <c r="T121" s="5">
        <v>31</v>
      </c>
      <c r="U121" s="3">
        <f>(R121+S121+T121)/3</f>
        <v>30.666666666666668</v>
      </c>
      <c r="V121" s="5">
        <v>5</v>
      </c>
      <c r="W121" s="5">
        <v>2</v>
      </c>
      <c r="X121" t="s">
        <v>4</v>
      </c>
      <c r="Y121" s="6">
        <v>5</v>
      </c>
      <c r="Z121" s="6">
        <f>Y121/Q121</f>
        <v>0.83333333333333337</v>
      </c>
      <c r="AA121" s="12">
        <f>V121/O121</f>
        <v>0.83333333333333337</v>
      </c>
      <c r="AB121" s="4">
        <f>W121/P121</f>
        <v>0.66666666666666663</v>
      </c>
      <c r="AC121" t="s">
        <v>7</v>
      </c>
      <c r="AD121">
        <v>57</v>
      </c>
      <c r="AE121">
        <v>69</v>
      </c>
      <c r="AF121">
        <f>60+16</f>
        <v>76</v>
      </c>
      <c r="AG121">
        <f>60+21</f>
        <v>81</v>
      </c>
    </row>
    <row r="122" spans="1:41" ht="15.6" x14ac:dyDescent="0.3">
      <c r="A122" s="1" t="s">
        <v>145</v>
      </c>
      <c r="B122" s="28">
        <v>5</v>
      </c>
      <c r="C122">
        <v>30</v>
      </c>
      <c r="D122" s="25" t="s">
        <v>7</v>
      </c>
      <c r="G122" t="s">
        <v>118</v>
      </c>
      <c r="H122">
        <v>1</v>
      </c>
      <c r="I122" s="5">
        <v>17</v>
      </c>
      <c r="J122" s="5">
        <v>9</v>
      </c>
      <c r="K122" s="2">
        <f>(I122)+(J122/60)</f>
        <v>17.149999999999999</v>
      </c>
      <c r="L122">
        <v>0</v>
      </c>
      <c r="M122">
        <v>0</v>
      </c>
      <c r="N122">
        <v>5</v>
      </c>
      <c r="O122">
        <v>7</v>
      </c>
      <c r="P122">
        <v>3</v>
      </c>
      <c r="Q122" s="6">
        <v>7</v>
      </c>
      <c r="R122" s="5">
        <v>32</v>
      </c>
      <c r="S122" s="5">
        <v>32</v>
      </c>
      <c r="T122" s="5">
        <v>32</v>
      </c>
      <c r="U122" s="3">
        <f>(R122+S122+T122)/3</f>
        <v>32</v>
      </c>
      <c r="V122" s="5">
        <v>7</v>
      </c>
      <c r="W122" s="5">
        <v>3</v>
      </c>
      <c r="X122" t="s">
        <v>4</v>
      </c>
      <c r="Y122" s="6">
        <v>7</v>
      </c>
      <c r="Z122" s="6">
        <f>Y122/Q122</f>
        <v>1</v>
      </c>
      <c r="AA122" s="12">
        <f>V122/O122</f>
        <v>1</v>
      </c>
      <c r="AB122" s="4">
        <f>W122/P122</f>
        <v>1</v>
      </c>
      <c r="AC122" t="s">
        <v>7</v>
      </c>
      <c r="AD122">
        <v>46</v>
      </c>
      <c r="AE122">
        <v>46</v>
      </c>
      <c r="AN122">
        <v>48</v>
      </c>
      <c r="AO122">
        <v>52</v>
      </c>
    </row>
    <row r="123" spans="1:41" ht="15.6" x14ac:dyDescent="0.3">
      <c r="A123" s="1" t="s">
        <v>149</v>
      </c>
      <c r="B123" s="28">
        <v>5</v>
      </c>
      <c r="C123">
        <v>31</v>
      </c>
      <c r="D123" s="25" t="s">
        <v>7</v>
      </c>
      <c r="G123" t="s">
        <v>129</v>
      </c>
      <c r="H123">
        <v>1</v>
      </c>
      <c r="I123" s="5">
        <v>16</v>
      </c>
      <c r="J123" s="5">
        <v>18</v>
      </c>
      <c r="K123" s="2">
        <f>(I123)+(J123/60)</f>
        <v>16.3</v>
      </c>
      <c r="L123">
        <v>0</v>
      </c>
      <c r="M123">
        <v>0</v>
      </c>
      <c r="N123">
        <v>2</v>
      </c>
      <c r="O123">
        <v>8</v>
      </c>
      <c r="P123">
        <v>5</v>
      </c>
      <c r="Q123" s="6">
        <v>8</v>
      </c>
      <c r="R123" s="5">
        <v>30</v>
      </c>
      <c r="S123" s="5">
        <v>31</v>
      </c>
      <c r="T123" s="5">
        <v>31</v>
      </c>
      <c r="U123" s="3">
        <f>(R123+S123+T123)/3</f>
        <v>30.666666666666668</v>
      </c>
      <c r="V123" s="5">
        <v>8</v>
      </c>
      <c r="W123" s="5">
        <v>1</v>
      </c>
      <c r="X123" t="s">
        <v>4</v>
      </c>
      <c r="Y123" s="6">
        <v>8</v>
      </c>
      <c r="Z123" s="6">
        <f>Y123/Q123</f>
        <v>1</v>
      </c>
      <c r="AA123" s="12">
        <f>V123/O123</f>
        <v>1</v>
      </c>
      <c r="AB123" s="4">
        <f>W123/P123</f>
        <v>0.2</v>
      </c>
      <c r="AC123" t="s">
        <v>7</v>
      </c>
      <c r="AD123">
        <v>46</v>
      </c>
      <c r="AE123">
        <v>51</v>
      </c>
      <c r="AF123">
        <v>58</v>
      </c>
      <c r="AG123">
        <v>63</v>
      </c>
    </row>
    <row r="124" spans="1:41" ht="15.6" x14ac:dyDescent="0.3">
      <c r="A124" s="1" t="s">
        <v>149</v>
      </c>
      <c r="B124" s="28">
        <v>5</v>
      </c>
      <c r="C124">
        <v>32</v>
      </c>
      <c r="D124" s="25" t="s">
        <v>7</v>
      </c>
      <c r="G124" t="s">
        <v>131</v>
      </c>
      <c r="H124">
        <v>1</v>
      </c>
      <c r="I124" s="5">
        <v>16</v>
      </c>
      <c r="J124" s="5">
        <v>51</v>
      </c>
      <c r="K124" s="2">
        <f>(I124)+(J124/60)</f>
        <v>16.850000000000001</v>
      </c>
      <c r="L124">
        <v>1</v>
      </c>
      <c r="M124">
        <v>0</v>
      </c>
      <c r="N124">
        <v>3</v>
      </c>
      <c r="O124">
        <v>8</v>
      </c>
      <c r="P124">
        <v>3</v>
      </c>
      <c r="Q124" s="6">
        <v>8</v>
      </c>
      <c r="R124" s="5">
        <v>32</v>
      </c>
      <c r="S124" s="5">
        <v>31</v>
      </c>
      <c r="T124" s="5">
        <v>31</v>
      </c>
      <c r="U124" s="3">
        <f>(R124+S124+T124)/3</f>
        <v>31.333333333333332</v>
      </c>
      <c r="V124" s="5">
        <v>5</v>
      </c>
      <c r="W124" s="5">
        <v>2</v>
      </c>
      <c r="X124" t="s">
        <v>4</v>
      </c>
      <c r="Y124" s="6">
        <v>5</v>
      </c>
      <c r="Z124" s="6">
        <f>Y124/Q124</f>
        <v>0.625</v>
      </c>
      <c r="AA124" s="12">
        <f>V124/O124</f>
        <v>0.625</v>
      </c>
      <c r="AB124" s="4">
        <f>W124/P124</f>
        <v>0.66666666666666663</v>
      </c>
      <c r="AC124" t="s">
        <v>7</v>
      </c>
      <c r="AD124">
        <v>90</v>
      </c>
      <c r="AE124">
        <f>60+41</f>
        <v>101</v>
      </c>
    </row>
    <row r="125" spans="1:41" ht="15.6" x14ac:dyDescent="0.3">
      <c r="A125" s="1" t="s">
        <v>149</v>
      </c>
      <c r="B125" s="28">
        <v>5</v>
      </c>
      <c r="C125">
        <v>38</v>
      </c>
      <c r="D125" s="25" t="s">
        <v>7</v>
      </c>
      <c r="G125" t="s">
        <v>132</v>
      </c>
      <c r="H125">
        <v>1</v>
      </c>
      <c r="I125" s="5">
        <v>17</v>
      </c>
      <c r="J125" s="5">
        <v>38</v>
      </c>
      <c r="K125" s="2">
        <f>(I125)+(J125/60)</f>
        <v>17.633333333333333</v>
      </c>
      <c r="L125">
        <v>0</v>
      </c>
      <c r="M125">
        <v>0</v>
      </c>
      <c r="N125">
        <v>0</v>
      </c>
      <c r="O125">
        <v>9</v>
      </c>
      <c r="P125">
        <v>6</v>
      </c>
      <c r="Q125" s="6">
        <v>9</v>
      </c>
      <c r="R125" s="5">
        <v>32</v>
      </c>
      <c r="S125" s="5">
        <v>32</v>
      </c>
      <c r="T125" s="5">
        <v>32</v>
      </c>
      <c r="U125" s="3">
        <f>(R125+S125+T125)/3</f>
        <v>32</v>
      </c>
      <c r="V125" s="5">
        <v>6</v>
      </c>
      <c r="W125" s="5">
        <v>5</v>
      </c>
      <c r="X125" t="s">
        <v>4</v>
      </c>
      <c r="Y125" s="6">
        <v>6</v>
      </c>
      <c r="Z125" s="6">
        <f>Y125/Q125</f>
        <v>0.66666666666666663</v>
      </c>
      <c r="AA125" s="12">
        <f>V125/O125</f>
        <v>0.66666666666666663</v>
      </c>
      <c r="AB125" s="4">
        <f>W125/P125</f>
        <v>0.83333333333333337</v>
      </c>
      <c r="AC125" t="s">
        <v>7</v>
      </c>
      <c r="AD125">
        <v>18</v>
      </c>
      <c r="AE125">
        <v>40</v>
      </c>
      <c r="AF125">
        <v>128</v>
      </c>
    </row>
    <row r="126" spans="1:41" ht="15.6" x14ac:dyDescent="0.3">
      <c r="A126" s="1" t="s">
        <v>150</v>
      </c>
      <c r="B126" s="28">
        <v>5</v>
      </c>
      <c r="C126">
        <v>41</v>
      </c>
      <c r="D126" s="25" t="s">
        <v>7</v>
      </c>
      <c r="G126" t="s">
        <v>140</v>
      </c>
      <c r="H126">
        <v>1</v>
      </c>
      <c r="I126" s="5">
        <v>19</v>
      </c>
      <c r="J126" s="5">
        <v>13</v>
      </c>
      <c r="K126" s="2">
        <f>(I126)+(J126/60)</f>
        <v>19.216666666666665</v>
      </c>
      <c r="L126">
        <v>0</v>
      </c>
      <c r="M126">
        <v>0</v>
      </c>
      <c r="N126">
        <v>6</v>
      </c>
      <c r="O126">
        <v>6</v>
      </c>
      <c r="P126">
        <v>3</v>
      </c>
      <c r="Q126" s="6">
        <v>6</v>
      </c>
      <c r="R126" s="5">
        <v>31</v>
      </c>
      <c r="S126" s="5">
        <v>32</v>
      </c>
      <c r="T126" s="5">
        <v>31</v>
      </c>
      <c r="U126" s="3">
        <f>(R126+S126+T126)/3</f>
        <v>31.333333333333332</v>
      </c>
      <c r="V126" s="5">
        <v>6</v>
      </c>
      <c r="W126" s="5">
        <v>3</v>
      </c>
      <c r="X126" t="s">
        <v>4</v>
      </c>
      <c r="Y126" s="6">
        <v>6</v>
      </c>
      <c r="Z126" s="6">
        <f>Y126/Q126</f>
        <v>1</v>
      </c>
      <c r="AA126" s="12">
        <f>V126/O126</f>
        <v>1</v>
      </c>
      <c r="AB126" s="4">
        <f>W126/P126</f>
        <v>1</v>
      </c>
      <c r="AC126" t="s">
        <v>7</v>
      </c>
      <c r="AD126">
        <v>17</v>
      </c>
      <c r="AE126">
        <v>30</v>
      </c>
      <c r="AF126">
        <v>43</v>
      </c>
    </row>
    <row r="127" spans="1:41" ht="15.6" x14ac:dyDescent="0.3">
      <c r="A127" s="1" t="s">
        <v>150</v>
      </c>
      <c r="B127" s="28">
        <v>5</v>
      </c>
      <c r="C127">
        <v>42</v>
      </c>
      <c r="D127" s="25" t="s">
        <v>7</v>
      </c>
      <c r="G127" t="s">
        <v>141</v>
      </c>
      <c r="H127">
        <v>1</v>
      </c>
      <c r="I127" s="5">
        <v>19</v>
      </c>
      <c r="J127" s="5">
        <v>36</v>
      </c>
      <c r="K127" s="2">
        <f>(I127)+(J127/60)</f>
        <v>19.600000000000001</v>
      </c>
      <c r="L127">
        <v>0</v>
      </c>
      <c r="M127">
        <v>0</v>
      </c>
      <c r="N127">
        <v>0</v>
      </c>
      <c r="O127">
        <v>6</v>
      </c>
      <c r="P127">
        <v>9</v>
      </c>
      <c r="Q127" s="6">
        <v>6</v>
      </c>
      <c r="R127" s="5">
        <v>31</v>
      </c>
      <c r="S127" s="5">
        <v>31</v>
      </c>
      <c r="T127" s="5">
        <v>31</v>
      </c>
      <c r="U127" s="3">
        <f>(R127+S127+T127)/3</f>
        <v>31</v>
      </c>
      <c r="V127" s="5">
        <v>3</v>
      </c>
      <c r="W127" s="5">
        <v>2</v>
      </c>
      <c r="X127" t="s">
        <v>4</v>
      </c>
      <c r="Y127" s="6">
        <v>3</v>
      </c>
      <c r="Z127" s="6">
        <f>Y127/Q127</f>
        <v>0.5</v>
      </c>
      <c r="AA127" s="12">
        <f>V127/O127</f>
        <v>0.5</v>
      </c>
      <c r="AB127" s="4">
        <f>W127/P127</f>
        <v>0.22222222222222221</v>
      </c>
      <c r="AC127" t="s">
        <v>7</v>
      </c>
      <c r="AD127">
        <f>60+18</f>
        <v>78</v>
      </c>
      <c r="AE127">
        <f>60+27</f>
        <v>87</v>
      </c>
      <c r="AF127">
        <f>60+51</f>
        <v>111</v>
      </c>
    </row>
  </sheetData>
  <sortState ref="A2:BC127">
    <sortCondition ref="D2:D127"/>
    <sortCondition ref="B2:B1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Allison</dc:creator>
  <cp:lastModifiedBy>Chloe Allison</cp:lastModifiedBy>
  <dcterms:created xsi:type="dcterms:W3CDTF">2018-06-11T18:25:21Z</dcterms:created>
  <dcterms:modified xsi:type="dcterms:W3CDTF">2018-07-04T18:35:49Z</dcterms:modified>
</cp:coreProperties>
</file>