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DAYANA MURILLO\Downloads\"/>
    </mc:Choice>
  </mc:AlternateContent>
  <xr:revisionPtr revIDLastSave="0" documentId="13_ncr:1_{BEEDBF41-FA32-4553-A394-FE7FC55C693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2" i="1" l="1"/>
  <c r="G30" i="1"/>
  <c r="A31" i="1"/>
  <c r="B31" i="1"/>
  <c r="H31" i="1" s="1"/>
  <c r="C31" i="1"/>
  <c r="D31" i="1"/>
  <c r="E31" i="1"/>
  <c r="A32" i="1"/>
  <c r="G32" i="1" s="1"/>
  <c r="B32" i="1"/>
  <c r="C32" i="1"/>
  <c r="D32" i="1"/>
  <c r="E32" i="1"/>
  <c r="K32" i="1" s="1"/>
  <c r="A33" i="1"/>
  <c r="B33" i="1"/>
  <c r="C33" i="1"/>
  <c r="D33" i="1"/>
  <c r="J33" i="1" s="1"/>
  <c r="E33" i="1"/>
  <c r="A34" i="1"/>
  <c r="B34" i="1"/>
  <c r="C34" i="1"/>
  <c r="I34" i="1" s="1"/>
  <c r="D34" i="1"/>
  <c r="E34" i="1"/>
  <c r="A35" i="1"/>
  <c r="B35" i="1"/>
  <c r="H35" i="1" s="1"/>
  <c r="C35" i="1"/>
  <c r="D35" i="1"/>
  <c r="E35" i="1"/>
  <c r="A36" i="1"/>
  <c r="G36" i="1" s="1"/>
  <c r="B36" i="1"/>
  <c r="C36" i="1"/>
  <c r="D36" i="1"/>
  <c r="E36" i="1"/>
  <c r="K36" i="1" s="1"/>
  <c r="A37" i="1"/>
  <c r="B37" i="1"/>
  <c r="C37" i="1"/>
  <c r="D37" i="1"/>
  <c r="J37" i="1" s="1"/>
  <c r="E37" i="1"/>
  <c r="A38" i="1"/>
  <c r="B38" i="1"/>
  <c r="C38" i="1"/>
  <c r="I38" i="1" s="1"/>
  <c r="D38" i="1"/>
  <c r="E38" i="1"/>
  <c r="A39" i="1"/>
  <c r="B39" i="1"/>
  <c r="H39" i="1" s="1"/>
  <c r="C39" i="1"/>
  <c r="D39" i="1"/>
  <c r="E39" i="1"/>
  <c r="A40" i="1"/>
  <c r="G40" i="1" s="1"/>
  <c r="B40" i="1"/>
  <c r="C40" i="1"/>
  <c r="D40" i="1"/>
  <c r="E40" i="1"/>
  <c r="K40" i="1" s="1"/>
  <c r="A41" i="1"/>
  <c r="B41" i="1"/>
  <c r="C41" i="1"/>
  <c r="D41" i="1"/>
  <c r="J41" i="1" s="1"/>
  <c r="E41" i="1"/>
  <c r="A42" i="1"/>
  <c r="B42" i="1"/>
  <c r="C42" i="1"/>
  <c r="I42" i="1" s="1"/>
  <c r="D42" i="1"/>
  <c r="E42" i="1"/>
  <c r="A43" i="1"/>
  <c r="B43" i="1"/>
  <c r="H43" i="1" s="1"/>
  <c r="C43" i="1"/>
  <c r="D43" i="1"/>
  <c r="E43" i="1"/>
  <c r="A44" i="1"/>
  <c r="G44" i="1" s="1"/>
  <c r="B44" i="1"/>
  <c r="C44" i="1"/>
  <c r="D44" i="1"/>
  <c r="E44" i="1"/>
  <c r="K44" i="1" s="1"/>
  <c r="A45" i="1"/>
  <c r="B45" i="1"/>
  <c r="C45" i="1"/>
  <c r="D45" i="1"/>
  <c r="J45" i="1" s="1"/>
  <c r="E45" i="1"/>
  <c r="A46" i="1"/>
  <c r="B46" i="1"/>
  <c r="C46" i="1"/>
  <c r="I46" i="1" s="1"/>
  <c r="D46" i="1"/>
  <c r="E46" i="1"/>
  <c r="A47" i="1"/>
  <c r="B47" i="1"/>
  <c r="H47" i="1" s="1"/>
  <c r="C47" i="1"/>
  <c r="D47" i="1"/>
  <c r="E47" i="1"/>
  <c r="A48" i="1"/>
  <c r="G48" i="1" s="1"/>
  <c r="B48" i="1"/>
  <c r="C48" i="1"/>
  <c r="D48" i="1"/>
  <c r="E48" i="1"/>
  <c r="K48" i="1" s="1"/>
  <c r="A49" i="1"/>
  <c r="B49" i="1"/>
  <c r="C49" i="1"/>
  <c r="D49" i="1"/>
  <c r="J49" i="1" s="1"/>
  <c r="E49" i="1"/>
  <c r="B30" i="1"/>
  <c r="C30" i="1"/>
  <c r="I30" i="1" s="1"/>
  <c r="D30" i="1"/>
  <c r="E30" i="1"/>
  <c r="A30" i="1"/>
  <c r="J31" i="1"/>
  <c r="I32" i="1"/>
  <c r="H33" i="1"/>
  <c r="G34" i="1"/>
  <c r="K34" i="1"/>
  <c r="J35" i="1"/>
  <c r="I36" i="1"/>
  <c r="H37" i="1"/>
  <c r="G38" i="1"/>
  <c r="K38" i="1"/>
  <c r="J39" i="1"/>
  <c r="I40" i="1"/>
  <c r="H41" i="1"/>
  <c r="G42" i="1"/>
  <c r="K42" i="1"/>
  <c r="J43" i="1"/>
  <c r="I44" i="1"/>
  <c r="H45" i="1"/>
  <c r="G46" i="1"/>
  <c r="K46" i="1"/>
  <c r="J47" i="1"/>
  <c r="I48" i="1"/>
  <c r="H49" i="1"/>
  <c r="K30" i="1"/>
  <c r="G31" i="1"/>
  <c r="I31" i="1"/>
  <c r="K31" i="1"/>
  <c r="H32" i="1"/>
  <c r="J32" i="1"/>
  <c r="G33" i="1"/>
  <c r="I33" i="1"/>
  <c r="K33" i="1"/>
  <c r="H34" i="1"/>
  <c r="J34" i="1"/>
  <c r="G35" i="1"/>
  <c r="I35" i="1"/>
  <c r="K35" i="1"/>
  <c r="H36" i="1"/>
  <c r="J36" i="1"/>
  <c r="G37" i="1"/>
  <c r="I37" i="1"/>
  <c r="K37" i="1"/>
  <c r="H38" i="1"/>
  <c r="J38" i="1"/>
  <c r="G39" i="1"/>
  <c r="I39" i="1"/>
  <c r="K39" i="1"/>
  <c r="H40" i="1"/>
  <c r="J40" i="1"/>
  <c r="G41" i="1"/>
  <c r="I41" i="1"/>
  <c r="K41" i="1"/>
  <c r="H42" i="1"/>
  <c r="J42" i="1"/>
  <c r="G43" i="1"/>
  <c r="I43" i="1"/>
  <c r="K43" i="1"/>
  <c r="H44" i="1"/>
  <c r="J44" i="1"/>
  <c r="G45" i="1"/>
  <c r="I45" i="1"/>
  <c r="K45" i="1"/>
  <c r="H46" i="1"/>
  <c r="J46" i="1"/>
  <c r="G47" i="1"/>
  <c r="I47" i="1"/>
  <c r="K47" i="1"/>
  <c r="H48" i="1"/>
  <c r="J48" i="1"/>
  <c r="G49" i="1"/>
  <c r="I49" i="1"/>
  <c r="K49" i="1"/>
  <c r="H30" i="1"/>
  <c r="J30" i="1"/>
  <c r="V13" i="1"/>
  <c r="V6" i="1"/>
  <c r="V7" i="1"/>
  <c r="V8" i="1"/>
  <c r="V9" i="1"/>
  <c r="V10" i="1"/>
  <c r="V11" i="1"/>
  <c r="V12" i="1"/>
  <c r="V5" i="1"/>
  <c r="U7" i="1"/>
  <c r="U8" i="1"/>
  <c r="U9" i="1"/>
  <c r="U10" i="1"/>
  <c r="U11" i="1"/>
  <c r="U12" i="1"/>
  <c r="U6" i="1"/>
  <c r="U5" i="1"/>
  <c r="T13" i="1"/>
  <c r="T6" i="1"/>
  <c r="T7" i="1"/>
  <c r="T8" i="1"/>
  <c r="T9" i="1"/>
  <c r="T10" i="1"/>
  <c r="T11" i="1"/>
  <c r="T12" i="1"/>
  <c r="T5" i="1"/>
  <c r="N6" i="1"/>
  <c r="N7" i="1"/>
  <c r="N8" i="1"/>
  <c r="N9" i="1"/>
  <c r="N10" i="1"/>
  <c r="N11" i="1"/>
  <c r="N12" i="1"/>
  <c r="N5" i="1"/>
  <c r="D24" i="1"/>
  <c r="Q8" i="1"/>
  <c r="S8" i="1" s="1"/>
  <c r="Q10" i="1"/>
  <c r="S10" i="1" s="1"/>
  <c r="Q12" i="1"/>
  <c r="S12" i="1" s="1"/>
  <c r="O12" i="1"/>
  <c r="O11" i="1"/>
  <c r="Q11" i="1" s="1"/>
  <c r="S11" i="1" s="1"/>
  <c r="O10" i="1"/>
  <c r="O9" i="1"/>
  <c r="Q9" i="1" s="1"/>
  <c r="S9" i="1" s="1"/>
  <c r="O8" i="1"/>
  <c r="O7" i="1"/>
  <c r="Q7" i="1" s="1"/>
  <c r="S7" i="1" s="1"/>
  <c r="O6" i="1"/>
  <c r="Q6" i="1" s="1"/>
  <c r="S6" i="1" s="1"/>
  <c r="O5" i="1"/>
  <c r="O13" i="1" s="1"/>
  <c r="M5" i="1"/>
  <c r="L6" i="1" s="1"/>
  <c r="M6" i="1" s="1"/>
  <c r="L7" i="1" s="1"/>
  <c r="M7" i="1" s="1"/>
  <c r="L8" i="1" s="1"/>
  <c r="M8" i="1" s="1"/>
  <c r="L9" i="1" s="1"/>
  <c r="M9" i="1" s="1"/>
  <c r="L10" i="1" s="1"/>
  <c r="M10" i="1" s="1"/>
  <c r="L11" i="1" s="1"/>
  <c r="M11" i="1" s="1"/>
  <c r="L12" i="1" s="1"/>
  <c r="M12" i="1" s="1"/>
  <c r="H7" i="1"/>
  <c r="H8" i="1" s="1"/>
  <c r="H9" i="1" s="1"/>
  <c r="H6" i="1"/>
  <c r="I4" i="1"/>
  <c r="H2" i="1"/>
  <c r="P5" i="1" l="1"/>
  <c r="P6" i="1" s="1"/>
  <c r="P7" i="1" s="1"/>
  <c r="P8" i="1" s="1"/>
  <c r="P9" i="1" s="1"/>
  <c r="P10" i="1" s="1"/>
  <c r="P11" i="1" s="1"/>
  <c r="P12" i="1" s="1"/>
  <c r="Q5" i="1"/>
  <c r="S5" i="1" l="1"/>
  <c r="S13" i="1" s="1"/>
  <c r="R5" i="1"/>
  <c r="R6" i="1" s="1"/>
  <c r="R7" i="1" s="1"/>
  <c r="R8" i="1" s="1"/>
  <c r="R9" i="1" s="1"/>
  <c r="R10" i="1" s="1"/>
  <c r="R11" i="1" s="1"/>
  <c r="R12" i="1" s="1"/>
  <c r="Q13" i="1"/>
</calcChain>
</file>

<file path=xl/sharedStrings.xml><?xml version="1.0" encoding="utf-8"?>
<sst xmlns="http://schemas.openxmlformats.org/spreadsheetml/2006/main" count="28" uniqueCount="24">
  <si>
    <t>N datos</t>
  </si>
  <si>
    <t>Ley de Struggles</t>
  </si>
  <si>
    <t>Tablas de frecuencias</t>
  </si>
  <si>
    <t>Intervalo</t>
  </si>
  <si>
    <t>Minimo</t>
  </si>
  <si>
    <t>Max</t>
  </si>
  <si>
    <t>Intervalo menor</t>
  </si>
  <si>
    <t>Intervalo mayor</t>
  </si>
  <si>
    <t>Rango</t>
  </si>
  <si>
    <t>Amplitud</t>
  </si>
  <si>
    <t>TOTAL</t>
  </si>
  <si>
    <t>Frecuencia Relativa Porcentual (%)</t>
  </si>
  <si>
    <t>PROMEDIO</t>
  </si>
  <si>
    <t>VARIANZA</t>
  </si>
  <si>
    <t>DE MUESTRA ORIGINAL</t>
  </si>
  <si>
    <t>DE TABLA</t>
  </si>
  <si>
    <t>Punto medio</t>
  </si>
  <si>
    <t>F*punto medio</t>
  </si>
  <si>
    <t>X-promedio</t>
  </si>
  <si>
    <t>Frecuencia relativa</t>
  </si>
  <si>
    <t>Frecuencia Absoluta</t>
  </si>
  <si>
    <t>Frecuencia Absoluta Acumulada</t>
  </si>
  <si>
    <t>Frecuencia relativa acumulada</t>
  </si>
  <si>
    <t xml:space="preserve">PROMEDIO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</si>
</sst>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" fontId="0" fillId="0" borderId="0" xfId="0" applyNumberFormat="1"/>
    <xf numFmtId="2" fontId="0" fillId="0" borderId="0" xfId="0" applyNumberFormat="1"/>
    <xf numFmtId="2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 applyBorder="1"/>
    <xf numFmtId="2" fontId="0" fillId="0" borderId="2" xfId="0" applyNumberFormat="1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7CECC-7737-9445-BC61-7E550B28A020}">
  <dimension ref="A1:V52"/>
  <sheetViews>
    <sheetView tabSelected="1" topLeftCell="A11" zoomScaleNormal="60" zoomScaleSheetLayoutView="100" workbookViewId="0">
      <selection activeCell="V13" sqref="V13"/>
    </sheetView>
  </sheetViews>
  <sheetFormatPr baseColWidth="10" defaultColWidth="9.140625" defaultRowHeight="15" x14ac:dyDescent="0.25"/>
  <cols>
    <col min="4" max="4" width="10.5703125" bestFit="1" customWidth="1"/>
    <col min="12" max="12" width="16.5703125" customWidth="1"/>
    <col min="13" max="15" width="18.7109375" customWidth="1"/>
    <col min="16" max="16" width="20.140625" customWidth="1"/>
    <col min="17" max="17" width="20.42578125" customWidth="1"/>
    <col min="18" max="18" width="28.7109375" customWidth="1"/>
    <col min="19" max="19" width="30.85546875" customWidth="1"/>
    <col min="20" max="20" width="17.85546875" customWidth="1"/>
  </cols>
  <sheetData>
    <row r="1" spans="1:22" x14ac:dyDescent="0.25">
      <c r="A1">
        <v>42.65</v>
      </c>
      <c r="B1">
        <v>35.92</v>
      </c>
      <c r="C1">
        <v>39.26</v>
      </c>
      <c r="D1">
        <v>39.19</v>
      </c>
      <c r="E1">
        <v>38.99</v>
      </c>
    </row>
    <row r="2" spans="1:22" x14ac:dyDescent="0.25">
      <c r="A2">
        <v>34.4</v>
      </c>
      <c r="B2">
        <v>37.86</v>
      </c>
      <c r="C2">
        <v>38.840000000000003</v>
      </c>
      <c r="D2">
        <v>54.12</v>
      </c>
      <c r="E2">
        <v>38.47</v>
      </c>
      <c r="G2" t="s">
        <v>0</v>
      </c>
      <c r="H2">
        <f>COUNT(A1:E20)</f>
        <v>100</v>
      </c>
      <c r="L2" t="s">
        <v>2</v>
      </c>
    </row>
    <row r="3" spans="1:22" x14ac:dyDescent="0.25">
      <c r="A3">
        <v>40.35</v>
      </c>
      <c r="B3">
        <v>48.62</v>
      </c>
      <c r="C3">
        <v>35.950000000000003</v>
      </c>
      <c r="D3">
        <v>36.17</v>
      </c>
      <c r="E3">
        <v>29.62</v>
      </c>
      <c r="L3" t="s">
        <v>3</v>
      </c>
    </row>
    <row r="4" spans="1:22" x14ac:dyDescent="0.25">
      <c r="A4">
        <v>37.17</v>
      </c>
      <c r="B4">
        <v>37.869999999999997</v>
      </c>
      <c r="C4">
        <v>34.51</v>
      </c>
      <c r="D4">
        <v>50.43</v>
      </c>
      <c r="E4">
        <v>39.520000000000003</v>
      </c>
      <c r="G4" t="s">
        <v>1</v>
      </c>
      <c r="I4" s="1">
        <f>1+3.33*LOG(H2)</f>
        <v>7.66</v>
      </c>
      <c r="L4" s="6" t="s">
        <v>6</v>
      </c>
      <c r="M4" s="6" t="s">
        <v>7</v>
      </c>
      <c r="N4" s="6" t="s">
        <v>16</v>
      </c>
      <c r="O4" s="6" t="s">
        <v>20</v>
      </c>
      <c r="P4" s="6" t="s">
        <v>21</v>
      </c>
      <c r="Q4" s="6" t="s">
        <v>19</v>
      </c>
      <c r="R4" s="6" t="s">
        <v>22</v>
      </c>
      <c r="S4" s="6" t="s">
        <v>11</v>
      </c>
      <c r="T4" s="12" t="s">
        <v>17</v>
      </c>
      <c r="U4" s="12" t="s">
        <v>18</v>
      </c>
    </row>
    <row r="5" spans="1:22" x14ac:dyDescent="0.25">
      <c r="A5">
        <v>39.57</v>
      </c>
      <c r="B5">
        <v>38.93</v>
      </c>
      <c r="C5">
        <v>37.17</v>
      </c>
      <c r="D5">
        <v>29.75</v>
      </c>
      <c r="E5">
        <v>36.03</v>
      </c>
      <c r="L5" s="3">
        <v>20.399999999999999</v>
      </c>
      <c r="M5" s="3">
        <f>L5+4.4</f>
        <v>24.799999999999997</v>
      </c>
      <c r="N5" s="3">
        <f>AVERAGE(L5:M5)</f>
        <v>22.599999999999998</v>
      </c>
      <c r="O5" s="4">
        <f>COUNTIF(A1:E20,"&gt;="&amp;20.4)-COUNTIF(A1:E20,"&gt;"&amp;24.8)</f>
        <v>3</v>
      </c>
      <c r="P5" s="4">
        <f>O5</f>
        <v>3</v>
      </c>
      <c r="Q5" s="4">
        <f>O5/O13</f>
        <v>0.03</v>
      </c>
      <c r="R5" s="4">
        <f>Q5</f>
        <v>0.03</v>
      </c>
      <c r="S5" s="4">
        <f>Q5*100</f>
        <v>3</v>
      </c>
      <c r="T5">
        <f>N5*O5</f>
        <v>67.8</v>
      </c>
      <c r="U5" s="2">
        <f>(N5-T13)</f>
        <v>-14.212</v>
      </c>
      <c r="V5" s="2">
        <f>U5*U5*O5</f>
        <v>605.94283199999995</v>
      </c>
    </row>
    <row r="6" spans="1:22" x14ac:dyDescent="0.25">
      <c r="A6">
        <v>33.03</v>
      </c>
      <c r="B6">
        <v>35.82</v>
      </c>
      <c r="C6">
        <v>29.65</v>
      </c>
      <c r="D6">
        <v>39.700000000000003</v>
      </c>
      <c r="E6">
        <v>35.68</v>
      </c>
      <c r="G6" t="s">
        <v>4</v>
      </c>
      <c r="H6">
        <f>MIN(A1:E20)</f>
        <v>20.440000000000001</v>
      </c>
      <c r="L6" s="3">
        <f>M5</f>
        <v>24.799999999999997</v>
      </c>
      <c r="M6" s="3">
        <f>L6+4.4</f>
        <v>29.199999999999996</v>
      </c>
      <c r="N6" s="3">
        <f t="shared" ref="N6:N12" si="0">AVERAGE(L6:M6)</f>
        <v>26.999999999999996</v>
      </c>
      <c r="O6" s="4">
        <f>COUNTIF(A1:E20,"&gt;="&amp;24.8)-COUNTIF(A1:E20,"&gt;"&amp;29.2)</f>
        <v>7</v>
      </c>
      <c r="P6" s="4">
        <f>P5+O6</f>
        <v>10</v>
      </c>
      <c r="Q6" s="4">
        <f>O6/100</f>
        <v>7.0000000000000007E-2</v>
      </c>
      <c r="R6" s="4">
        <f>R5+Q6</f>
        <v>0.1</v>
      </c>
      <c r="S6" s="4">
        <f t="shared" ref="S6:S12" si="1">Q6*100</f>
        <v>7.0000000000000009</v>
      </c>
      <c r="T6">
        <f t="shared" ref="T6:T12" si="2">N6*O6</f>
        <v>188.99999999999997</v>
      </c>
      <c r="U6" s="2">
        <f>(N6-36.81)</f>
        <v>-9.8100000000000058</v>
      </c>
      <c r="V6" s="2">
        <f t="shared" ref="V6:V12" si="3">U6*U6*O6</f>
        <v>673.65270000000089</v>
      </c>
    </row>
    <row r="7" spans="1:22" x14ac:dyDescent="0.25">
      <c r="A7">
        <v>31.82</v>
      </c>
      <c r="B7">
        <v>31.71</v>
      </c>
      <c r="C7">
        <v>29.42</v>
      </c>
      <c r="D7">
        <v>31.12</v>
      </c>
      <c r="E7">
        <v>30.64</v>
      </c>
      <c r="G7" t="s">
        <v>5</v>
      </c>
      <c r="H7">
        <f>MAX(A1:E20)</f>
        <v>54.12</v>
      </c>
      <c r="L7" s="3">
        <f>M6</f>
        <v>29.199999999999996</v>
      </c>
      <c r="M7" s="3">
        <f>L7+4.4</f>
        <v>33.599999999999994</v>
      </c>
      <c r="N7" s="3">
        <f t="shared" si="0"/>
        <v>31.399999999999995</v>
      </c>
      <c r="O7" s="4">
        <f>COUNTIF(A1:E20,"&gt;="&amp;29.2)-COUNTIF(A1:E20,"&gt;"&amp;33.6)</f>
        <v>17</v>
      </c>
      <c r="P7" s="4">
        <f t="shared" ref="P7:P12" si="4">P6+O7</f>
        <v>27</v>
      </c>
      <c r="Q7" s="4">
        <f t="shared" ref="Q7:Q12" si="5">O7/100</f>
        <v>0.17</v>
      </c>
      <c r="R7" s="4">
        <f t="shared" ref="R7:R12" si="6">R6+Q7</f>
        <v>0.27</v>
      </c>
      <c r="S7" s="4">
        <f t="shared" si="1"/>
        <v>17</v>
      </c>
      <c r="T7">
        <f t="shared" si="2"/>
        <v>533.79999999999995</v>
      </c>
      <c r="U7" s="2">
        <f t="shared" ref="U7:U12" si="7">(N7-36.81)</f>
        <v>-5.4100000000000072</v>
      </c>
      <c r="V7" s="2">
        <f t="shared" si="3"/>
        <v>497.55770000000132</v>
      </c>
    </row>
    <row r="8" spans="1:22" x14ac:dyDescent="0.25">
      <c r="A8">
        <v>20.440000000000001</v>
      </c>
      <c r="B8">
        <v>37.909999999999997</v>
      </c>
      <c r="C8">
        <v>48.12</v>
      </c>
      <c r="D8">
        <v>40.9</v>
      </c>
      <c r="E8">
        <v>24.35</v>
      </c>
      <c r="G8" t="s">
        <v>8</v>
      </c>
      <c r="H8">
        <f>H7-H6</f>
        <v>33.679999999999993</v>
      </c>
      <c r="L8" s="3">
        <f>M7</f>
        <v>33.599999999999994</v>
      </c>
      <c r="M8" s="3">
        <f t="shared" ref="M8:M12" si="8">L8+4.4</f>
        <v>37.999999999999993</v>
      </c>
      <c r="N8" s="3">
        <f t="shared" si="0"/>
        <v>35.799999999999997</v>
      </c>
      <c r="O8" s="4">
        <f>COUNTIF(A1:E20,"&gt;="&amp;33.6)-COUNTIF(A1:E20,"&gt;"&amp;38)</f>
        <v>35</v>
      </c>
      <c r="P8" s="4">
        <f t="shared" si="4"/>
        <v>62</v>
      </c>
      <c r="Q8" s="4">
        <f t="shared" si="5"/>
        <v>0.35</v>
      </c>
      <c r="R8" s="4">
        <f t="shared" si="6"/>
        <v>0.62</v>
      </c>
      <c r="S8" s="4">
        <f t="shared" si="1"/>
        <v>35</v>
      </c>
      <c r="T8">
        <f t="shared" si="2"/>
        <v>1253</v>
      </c>
      <c r="U8" s="2">
        <f t="shared" si="7"/>
        <v>-1.0100000000000051</v>
      </c>
      <c r="V8" s="2">
        <f t="shared" si="3"/>
        <v>35.703500000000368</v>
      </c>
    </row>
    <row r="9" spans="1:22" x14ac:dyDescent="0.25">
      <c r="A9">
        <v>30.07</v>
      </c>
      <c r="B9">
        <v>34.76</v>
      </c>
      <c r="C9">
        <v>36.71</v>
      </c>
      <c r="D9">
        <v>28.56</v>
      </c>
      <c r="E9">
        <v>32.07</v>
      </c>
      <c r="G9" t="s">
        <v>9</v>
      </c>
      <c r="H9" s="2">
        <f>H8/I4</f>
        <v>4.3968668407310698</v>
      </c>
      <c r="L9" s="3">
        <f t="shared" ref="L9:L12" si="9">M8</f>
        <v>37.999999999999993</v>
      </c>
      <c r="M9" s="3">
        <f t="shared" si="8"/>
        <v>42.399999999999991</v>
      </c>
      <c r="N9" s="3">
        <f t="shared" si="0"/>
        <v>40.199999999999989</v>
      </c>
      <c r="O9" s="4">
        <f>COUNTIF(A1:E20,"&gt;="&amp;38)-COUNTIF(A1:E20,"&gt;"&amp;42.4)</f>
        <v>22</v>
      </c>
      <c r="P9" s="4">
        <f t="shared" si="4"/>
        <v>84</v>
      </c>
      <c r="Q9" s="4">
        <f t="shared" si="5"/>
        <v>0.22</v>
      </c>
      <c r="R9" s="4">
        <f t="shared" si="6"/>
        <v>0.84</v>
      </c>
      <c r="S9" s="4">
        <f t="shared" si="1"/>
        <v>22</v>
      </c>
      <c r="T9">
        <f t="shared" si="2"/>
        <v>884.39999999999975</v>
      </c>
      <c r="U9" s="2">
        <f t="shared" si="7"/>
        <v>3.3899999999999864</v>
      </c>
      <c r="V9" s="2">
        <f t="shared" si="3"/>
        <v>252.82619999999798</v>
      </c>
    </row>
    <row r="10" spans="1:22" x14ac:dyDescent="0.25">
      <c r="A10">
        <v>40.450000000000003</v>
      </c>
      <c r="B10">
        <v>36.54</v>
      </c>
      <c r="C10">
        <v>30.71</v>
      </c>
      <c r="D10">
        <v>37.369999999999997</v>
      </c>
      <c r="E10">
        <v>31.79</v>
      </c>
      <c r="L10" s="3">
        <f t="shared" si="9"/>
        <v>42.399999999999991</v>
      </c>
      <c r="M10" s="3">
        <f t="shared" si="8"/>
        <v>46.79999999999999</v>
      </c>
      <c r="N10" s="3">
        <f t="shared" si="0"/>
        <v>44.599999999999994</v>
      </c>
      <c r="O10" s="4">
        <f>COUNTIF(A1:E20,"&gt;="&amp;42.4)-COUNTIF(A1:E20,"&gt;"&amp;46.8)</f>
        <v>9</v>
      </c>
      <c r="P10" s="4">
        <f t="shared" si="4"/>
        <v>93</v>
      </c>
      <c r="Q10" s="4">
        <f t="shared" si="5"/>
        <v>0.09</v>
      </c>
      <c r="R10" s="4">
        <f t="shared" si="6"/>
        <v>0.92999999999999994</v>
      </c>
      <c r="S10" s="4">
        <f t="shared" si="1"/>
        <v>9</v>
      </c>
      <c r="T10">
        <f t="shared" si="2"/>
        <v>401.4</v>
      </c>
      <c r="U10" s="2">
        <f t="shared" si="7"/>
        <v>7.789999999999992</v>
      </c>
      <c r="V10" s="2">
        <f t="shared" si="3"/>
        <v>546.15689999999881</v>
      </c>
    </row>
    <row r="11" spans="1:22" x14ac:dyDescent="0.25">
      <c r="A11">
        <v>36.53</v>
      </c>
      <c r="B11">
        <v>28.65</v>
      </c>
      <c r="C11">
        <v>25.38</v>
      </c>
      <c r="D11">
        <v>40.81</v>
      </c>
      <c r="E11">
        <v>24.56</v>
      </c>
      <c r="L11" s="3">
        <f t="shared" si="9"/>
        <v>46.79999999999999</v>
      </c>
      <c r="M11" s="3">
        <f t="shared" si="8"/>
        <v>51.199999999999989</v>
      </c>
      <c r="N11" s="3">
        <f t="shared" si="0"/>
        <v>48.999999999999986</v>
      </c>
      <c r="O11" s="4">
        <f>COUNTIF(A1:E20,"&gt;="&amp;46.8)-COUNTIF(A1:E20,"&gt;"&amp;51.2)</f>
        <v>5</v>
      </c>
      <c r="P11" s="4">
        <f t="shared" si="4"/>
        <v>98</v>
      </c>
      <c r="Q11" s="4">
        <f t="shared" si="5"/>
        <v>0.05</v>
      </c>
      <c r="R11" s="4">
        <f t="shared" si="6"/>
        <v>0.98</v>
      </c>
      <c r="S11" s="4">
        <f t="shared" si="1"/>
        <v>5</v>
      </c>
      <c r="T11">
        <f t="shared" si="2"/>
        <v>244.99999999999994</v>
      </c>
      <c r="U11" s="2">
        <f t="shared" si="7"/>
        <v>12.189999999999984</v>
      </c>
      <c r="V11" s="2">
        <f t="shared" si="3"/>
        <v>742.98049999999807</v>
      </c>
    </row>
    <row r="12" spans="1:22" x14ac:dyDescent="0.25">
      <c r="A12">
        <v>38.92</v>
      </c>
      <c r="B12">
        <v>37.92</v>
      </c>
      <c r="C12">
        <v>35.29</v>
      </c>
      <c r="D12">
        <v>27.95</v>
      </c>
      <c r="E12">
        <v>42.09</v>
      </c>
      <c r="L12" s="3">
        <f t="shared" si="9"/>
        <v>51.199999999999989</v>
      </c>
      <c r="M12" s="3">
        <f t="shared" si="8"/>
        <v>55.599999999999987</v>
      </c>
      <c r="N12" s="3">
        <f t="shared" si="0"/>
        <v>53.399999999999991</v>
      </c>
      <c r="O12" s="4">
        <f>COUNTIF(A1:E20,"&gt;="&amp;51.2)-COUNTIF(A1:E20,"&gt;"&amp;55.6)</f>
        <v>2</v>
      </c>
      <c r="P12" s="4">
        <f t="shared" si="4"/>
        <v>100</v>
      </c>
      <c r="Q12" s="4">
        <f t="shared" si="5"/>
        <v>0.02</v>
      </c>
      <c r="R12" s="4">
        <f t="shared" si="6"/>
        <v>1</v>
      </c>
      <c r="S12" s="4">
        <f t="shared" si="1"/>
        <v>2</v>
      </c>
      <c r="T12">
        <f t="shared" si="2"/>
        <v>106.79999999999998</v>
      </c>
      <c r="U12" s="2">
        <f t="shared" si="7"/>
        <v>16.589999999999989</v>
      </c>
      <c r="V12" s="2">
        <f t="shared" si="3"/>
        <v>550.45619999999928</v>
      </c>
    </row>
    <row r="13" spans="1:22" x14ac:dyDescent="0.25">
      <c r="A13">
        <v>34.729999999999997</v>
      </c>
      <c r="B13">
        <v>51.8</v>
      </c>
      <c r="C13">
        <v>42.46</v>
      </c>
      <c r="D13">
        <v>33.619999999999997</v>
      </c>
      <c r="E13">
        <v>33.409999999999997</v>
      </c>
      <c r="L13" s="5" t="s">
        <v>10</v>
      </c>
      <c r="M13" s="5"/>
      <c r="N13" s="5"/>
      <c r="O13" s="5">
        <f>SUM(O5:O12)</f>
        <v>100</v>
      </c>
      <c r="P13" s="5"/>
      <c r="Q13" s="5">
        <f>SUM(Q5:Q12)</f>
        <v>1</v>
      </c>
      <c r="R13" s="5"/>
      <c r="S13" s="5">
        <f>SUM(S5:S12)</f>
        <v>100</v>
      </c>
      <c r="T13" s="2">
        <f>SUM(T5:T12)/O13</f>
        <v>36.811999999999998</v>
      </c>
      <c r="V13" s="2">
        <f>SUM(V5:V12)/(100-1)</f>
        <v>39.447237696969651</v>
      </c>
    </row>
    <row r="14" spans="1:22" x14ac:dyDescent="0.25">
      <c r="A14">
        <v>37.74</v>
      </c>
      <c r="B14">
        <v>37.979999999999997</v>
      </c>
      <c r="C14">
        <v>36.83</v>
      </c>
      <c r="D14">
        <v>45.35</v>
      </c>
      <c r="E14">
        <v>38.85</v>
      </c>
      <c r="T14" t="s">
        <v>12</v>
      </c>
      <c r="V14" t="s">
        <v>13</v>
      </c>
    </row>
    <row r="15" spans="1:22" x14ac:dyDescent="0.25">
      <c r="A15">
        <v>40.799999999999997</v>
      </c>
      <c r="B15">
        <v>37.979999999999997</v>
      </c>
      <c r="C15">
        <v>43.8</v>
      </c>
      <c r="D15">
        <v>42.91</v>
      </c>
      <c r="E15">
        <v>28.56</v>
      </c>
    </row>
    <row r="16" spans="1:22" x14ac:dyDescent="0.25">
      <c r="A16">
        <v>33.770000000000003</v>
      </c>
      <c r="B16">
        <v>31.53</v>
      </c>
      <c r="C16">
        <v>39.200000000000003</v>
      </c>
      <c r="D16">
        <v>35.659999999999997</v>
      </c>
      <c r="E16">
        <v>30.58</v>
      </c>
    </row>
    <row r="17" spans="1:11" x14ac:dyDescent="0.25">
      <c r="A17">
        <v>34.299999999999997</v>
      </c>
      <c r="B17">
        <v>42.59</v>
      </c>
      <c r="C17">
        <v>42.93</v>
      </c>
      <c r="D17">
        <v>34.119999999999997</v>
      </c>
      <c r="E17">
        <v>29.11</v>
      </c>
    </row>
    <row r="18" spans="1:11" x14ac:dyDescent="0.25">
      <c r="A18">
        <v>49.04</v>
      </c>
      <c r="B18">
        <v>28.91</v>
      </c>
      <c r="C18">
        <v>39.15</v>
      </c>
      <c r="D18">
        <v>33.880000000000003</v>
      </c>
      <c r="E18">
        <v>34.369999999999997</v>
      </c>
    </row>
    <row r="19" spans="1:11" x14ac:dyDescent="0.25">
      <c r="A19">
        <v>41.27</v>
      </c>
      <c r="B19">
        <v>46.11</v>
      </c>
      <c r="C19">
        <v>37.47</v>
      </c>
      <c r="D19">
        <v>35.54</v>
      </c>
      <c r="E19">
        <v>38.17</v>
      </c>
    </row>
    <row r="20" spans="1:11" x14ac:dyDescent="0.25">
      <c r="A20">
        <v>43.58</v>
      </c>
      <c r="B20">
        <v>36.58</v>
      </c>
      <c r="C20">
        <v>47.21</v>
      </c>
      <c r="D20">
        <v>32.86</v>
      </c>
      <c r="E20">
        <v>39.58</v>
      </c>
    </row>
    <row r="23" spans="1:11" x14ac:dyDescent="0.25">
      <c r="B23" s="11" t="s">
        <v>14</v>
      </c>
      <c r="C23" s="11"/>
      <c r="D23" s="11"/>
      <c r="G23" s="11" t="s">
        <v>15</v>
      </c>
      <c r="H23" s="11"/>
      <c r="I23" s="11"/>
    </row>
    <row r="24" spans="1:11" x14ac:dyDescent="0.25">
      <c r="B24" s="10" t="s">
        <v>12</v>
      </c>
      <c r="C24" s="10"/>
      <c r="D24" s="7">
        <f>AVERAGE(A1:E20)</f>
        <v>36.731299999999997</v>
      </c>
      <c r="G24" s="10" t="s">
        <v>12</v>
      </c>
      <c r="H24" s="10"/>
      <c r="I24" s="7">
        <v>36.81</v>
      </c>
    </row>
    <row r="25" spans="1:11" x14ac:dyDescent="0.25">
      <c r="B25" s="9" t="s">
        <v>13</v>
      </c>
      <c r="C25" s="9"/>
      <c r="D25" s="8">
        <v>36.26</v>
      </c>
      <c r="G25" s="9" t="s">
        <v>13</v>
      </c>
      <c r="H25" s="9"/>
      <c r="I25" s="8">
        <v>39.450000000000003</v>
      </c>
    </row>
    <row r="28" spans="1:11" x14ac:dyDescent="0.25">
      <c r="A28" t="s">
        <v>23</v>
      </c>
    </row>
    <row r="30" spans="1:11" x14ac:dyDescent="0.25">
      <c r="A30">
        <f>A1-36.7313</f>
        <v>5.9187000000000012</v>
      </c>
      <c r="B30">
        <f t="shared" ref="B30:E30" si="10">B1-36.7313</f>
        <v>-0.81129999999999569</v>
      </c>
      <c r="C30">
        <f t="shared" si="10"/>
        <v>2.5287000000000006</v>
      </c>
      <c r="D30">
        <f t="shared" si="10"/>
        <v>2.4587000000000003</v>
      </c>
      <c r="E30">
        <f t="shared" si="10"/>
        <v>2.2587000000000046</v>
      </c>
      <c r="G30">
        <f>A30*A30</f>
        <v>35.031009690000012</v>
      </c>
      <c r="H30">
        <f t="shared" ref="H30:K30" si="11">B30*B30</f>
        <v>0.65820768999999302</v>
      </c>
      <c r="I30">
        <f t="shared" si="11"/>
        <v>6.3943236900000029</v>
      </c>
      <c r="J30">
        <f t="shared" si="11"/>
        <v>6.0452056900000013</v>
      </c>
      <c r="K30">
        <f t="shared" si="11"/>
        <v>5.1017256900000207</v>
      </c>
    </row>
    <row r="31" spans="1:11" x14ac:dyDescent="0.25">
      <c r="A31">
        <f t="shared" ref="A31:E31" si="12">A2-36.7313</f>
        <v>-2.3312999999999988</v>
      </c>
      <c r="B31">
        <f t="shared" si="12"/>
        <v>1.128700000000002</v>
      </c>
      <c r="C31">
        <f t="shared" si="12"/>
        <v>2.108700000000006</v>
      </c>
      <c r="D31">
        <f t="shared" si="12"/>
        <v>17.3887</v>
      </c>
      <c r="E31">
        <f t="shared" si="12"/>
        <v>1.7387000000000015</v>
      </c>
      <c r="G31">
        <f t="shared" ref="G31:G49" si="13">A31*A31</f>
        <v>5.4349596899999941</v>
      </c>
      <c r="H31">
        <f t="shared" ref="H31:H49" si="14">B31*B31</f>
        <v>1.2739636900000046</v>
      </c>
      <c r="I31">
        <f t="shared" ref="I31:I49" si="15">C31*C31</f>
        <v>4.4466156900000255</v>
      </c>
      <c r="J31">
        <f t="shared" ref="J31:J49" si="16">D31*D31</f>
        <v>302.36688769</v>
      </c>
      <c r="K31">
        <f t="shared" ref="K31:K49" si="17">E31*E31</f>
        <v>3.0230776900000049</v>
      </c>
    </row>
    <row r="32" spans="1:11" x14ac:dyDescent="0.25">
      <c r="A32">
        <f t="shared" ref="A32:E32" si="18">A3-36.7313</f>
        <v>3.618700000000004</v>
      </c>
      <c r="B32">
        <f t="shared" si="18"/>
        <v>11.8887</v>
      </c>
      <c r="C32">
        <f t="shared" si="18"/>
        <v>-0.78129999999999455</v>
      </c>
      <c r="D32">
        <f t="shared" si="18"/>
        <v>-0.56129999999999569</v>
      </c>
      <c r="E32">
        <f t="shared" si="18"/>
        <v>-7.1112999999999964</v>
      </c>
      <c r="G32">
        <f t="shared" si="13"/>
        <v>13.094989690000029</v>
      </c>
      <c r="H32">
        <f t="shared" si="14"/>
        <v>141.34118769</v>
      </c>
      <c r="I32">
        <f t="shared" si="15"/>
        <v>0.61042968999999148</v>
      </c>
      <c r="J32">
        <f t="shared" si="16"/>
        <v>0.31505768999999517</v>
      </c>
      <c r="K32">
        <f t="shared" si="17"/>
        <v>50.570587689999947</v>
      </c>
    </row>
    <row r="33" spans="1:11" x14ac:dyDescent="0.25">
      <c r="A33">
        <f t="shared" ref="A33:E33" si="19">A4-36.7313</f>
        <v>0.43870000000000431</v>
      </c>
      <c r="B33">
        <f t="shared" si="19"/>
        <v>1.1387</v>
      </c>
      <c r="C33">
        <f t="shared" si="19"/>
        <v>-2.2212999999999994</v>
      </c>
      <c r="D33">
        <f t="shared" si="19"/>
        <v>13.698700000000002</v>
      </c>
      <c r="E33">
        <f t="shared" si="19"/>
        <v>2.7887000000000057</v>
      </c>
      <c r="G33">
        <f t="shared" si="13"/>
        <v>0.19245769000000379</v>
      </c>
      <c r="H33">
        <f t="shared" si="14"/>
        <v>1.2966376900000001</v>
      </c>
      <c r="I33">
        <f t="shared" si="15"/>
        <v>4.9341736899999971</v>
      </c>
      <c r="J33">
        <f t="shared" si="16"/>
        <v>187.65438169000006</v>
      </c>
      <c r="K33">
        <f t="shared" si="17"/>
        <v>7.7768476900000323</v>
      </c>
    </row>
    <row r="34" spans="1:11" x14ac:dyDescent="0.25">
      <c r="A34">
        <f t="shared" ref="A34:E34" si="20">A5-36.7313</f>
        <v>2.8387000000000029</v>
      </c>
      <c r="B34">
        <f t="shared" si="20"/>
        <v>2.1987000000000023</v>
      </c>
      <c r="C34">
        <f t="shared" si="20"/>
        <v>0.43870000000000431</v>
      </c>
      <c r="D34">
        <f t="shared" si="20"/>
        <v>-6.9812999999999974</v>
      </c>
      <c r="E34">
        <f t="shared" si="20"/>
        <v>-0.70129999999999626</v>
      </c>
      <c r="G34">
        <f t="shared" si="13"/>
        <v>8.0582176900000171</v>
      </c>
      <c r="H34">
        <f t="shared" si="14"/>
        <v>4.8342816900000098</v>
      </c>
      <c r="I34">
        <f t="shared" si="15"/>
        <v>0.19245769000000379</v>
      </c>
      <c r="J34">
        <f t="shared" si="16"/>
        <v>48.738549689999964</v>
      </c>
      <c r="K34">
        <f t="shared" si="17"/>
        <v>0.49182168999999476</v>
      </c>
    </row>
    <row r="35" spans="1:11" x14ac:dyDescent="0.25">
      <c r="A35">
        <f t="shared" ref="A35:E35" si="21">A6-36.7313</f>
        <v>-3.7012999999999963</v>
      </c>
      <c r="B35">
        <f t="shared" si="21"/>
        <v>-0.91129999999999711</v>
      </c>
      <c r="C35">
        <f t="shared" si="21"/>
        <v>-7.0812999999999988</v>
      </c>
      <c r="D35">
        <f t="shared" si="21"/>
        <v>2.9687000000000054</v>
      </c>
      <c r="E35">
        <f t="shared" si="21"/>
        <v>-1.0512999999999977</v>
      </c>
      <c r="G35">
        <f t="shared" si="13"/>
        <v>13.699621689999972</v>
      </c>
      <c r="H35">
        <f t="shared" si="14"/>
        <v>0.83046768999999476</v>
      </c>
      <c r="I35">
        <f t="shared" si="15"/>
        <v>50.144809689999981</v>
      </c>
      <c r="J35">
        <f t="shared" si="16"/>
        <v>8.8131796900000321</v>
      </c>
      <c r="K35">
        <f t="shared" si="17"/>
        <v>1.1052316899999952</v>
      </c>
    </row>
    <row r="36" spans="1:11" x14ac:dyDescent="0.25">
      <c r="A36">
        <f t="shared" ref="A36:E36" si="22">A7-36.7313</f>
        <v>-4.9112999999999971</v>
      </c>
      <c r="B36">
        <f t="shared" si="22"/>
        <v>-5.0212999999999965</v>
      </c>
      <c r="C36">
        <f t="shared" si="22"/>
        <v>-7.3112999999999957</v>
      </c>
      <c r="D36">
        <f t="shared" si="22"/>
        <v>-5.6112999999999964</v>
      </c>
      <c r="E36">
        <f t="shared" si="22"/>
        <v>-6.0912999999999968</v>
      </c>
      <c r="G36">
        <f t="shared" si="13"/>
        <v>24.120867689999972</v>
      </c>
      <c r="H36">
        <f t="shared" si="14"/>
        <v>25.213453689999966</v>
      </c>
      <c r="I36">
        <f t="shared" si="15"/>
        <v>53.455107689999934</v>
      </c>
      <c r="J36">
        <f t="shared" si="16"/>
        <v>31.486687689999961</v>
      </c>
      <c r="K36">
        <f t="shared" si="17"/>
        <v>37.103935689999965</v>
      </c>
    </row>
    <row r="37" spans="1:11" x14ac:dyDescent="0.25">
      <c r="A37">
        <f t="shared" ref="A37:E37" si="23">A8-36.7313</f>
        <v>-16.291299999999996</v>
      </c>
      <c r="B37">
        <f t="shared" si="23"/>
        <v>1.1786999999999992</v>
      </c>
      <c r="C37">
        <f t="shared" si="23"/>
        <v>11.3887</v>
      </c>
      <c r="D37">
        <f t="shared" si="23"/>
        <v>4.1687000000000012</v>
      </c>
      <c r="E37">
        <f t="shared" si="23"/>
        <v>-12.381299999999996</v>
      </c>
      <c r="G37">
        <f t="shared" si="13"/>
        <v>265.40645568999986</v>
      </c>
      <c r="H37">
        <f t="shared" si="14"/>
        <v>1.3893336899999982</v>
      </c>
      <c r="I37">
        <f t="shared" si="15"/>
        <v>129.70248769</v>
      </c>
      <c r="J37">
        <f t="shared" si="16"/>
        <v>17.378059690000011</v>
      </c>
      <c r="K37">
        <f t="shared" si="17"/>
        <v>153.29658968999991</v>
      </c>
    </row>
    <row r="38" spans="1:11" x14ac:dyDescent="0.25">
      <c r="A38">
        <f t="shared" ref="A38:E38" si="24">A9-36.7313</f>
        <v>-6.6612999999999971</v>
      </c>
      <c r="B38">
        <f t="shared" si="24"/>
        <v>-1.9712999999999994</v>
      </c>
      <c r="C38">
        <f t="shared" si="24"/>
        <v>-2.1299999999996544E-2</v>
      </c>
      <c r="D38">
        <f t="shared" si="24"/>
        <v>-8.1712999999999987</v>
      </c>
      <c r="E38">
        <f t="shared" si="24"/>
        <v>-4.6612999999999971</v>
      </c>
      <c r="G38">
        <f t="shared" si="13"/>
        <v>44.372917689999959</v>
      </c>
      <c r="H38">
        <f t="shared" si="14"/>
        <v>3.8860236899999974</v>
      </c>
      <c r="I38">
        <f t="shared" si="15"/>
        <v>4.5368999999985279E-4</v>
      </c>
      <c r="J38">
        <f t="shared" si="16"/>
        <v>66.770143689999983</v>
      </c>
      <c r="K38">
        <f t="shared" si="17"/>
        <v>21.727717689999974</v>
      </c>
    </row>
    <row r="39" spans="1:11" x14ac:dyDescent="0.25">
      <c r="A39">
        <f t="shared" ref="A39:E39" si="25">A10-36.7313</f>
        <v>3.7187000000000054</v>
      </c>
      <c r="B39">
        <f t="shared" si="25"/>
        <v>-0.19129999999999825</v>
      </c>
      <c r="C39">
        <f t="shared" si="25"/>
        <v>-6.0212999999999965</v>
      </c>
      <c r="D39">
        <f t="shared" si="25"/>
        <v>0.63870000000000005</v>
      </c>
      <c r="E39">
        <f t="shared" si="25"/>
        <v>-4.9412999999999982</v>
      </c>
      <c r="G39">
        <f t="shared" si="13"/>
        <v>13.82872969000004</v>
      </c>
      <c r="H39">
        <f t="shared" si="14"/>
        <v>3.6595689999999327E-2</v>
      </c>
      <c r="I39">
        <f t="shared" si="15"/>
        <v>36.256053689999959</v>
      </c>
      <c r="J39">
        <f t="shared" si="16"/>
        <v>0.40793769000000007</v>
      </c>
      <c r="K39">
        <f t="shared" si="17"/>
        <v>24.416445689999982</v>
      </c>
    </row>
    <row r="40" spans="1:11" x14ac:dyDescent="0.25">
      <c r="A40">
        <f t="shared" ref="A40:E40" si="26">A11-36.7313</f>
        <v>-0.20129999999999626</v>
      </c>
      <c r="B40">
        <f t="shared" si="26"/>
        <v>-8.0812999999999988</v>
      </c>
      <c r="C40">
        <f t="shared" si="26"/>
        <v>-11.351299999999998</v>
      </c>
      <c r="D40">
        <f t="shared" si="26"/>
        <v>4.0787000000000049</v>
      </c>
      <c r="E40">
        <f t="shared" si="26"/>
        <v>-12.171299999999999</v>
      </c>
      <c r="G40">
        <f t="shared" si="13"/>
        <v>4.0521689999998493E-2</v>
      </c>
      <c r="H40">
        <f t="shared" si="14"/>
        <v>65.307409689999986</v>
      </c>
      <c r="I40">
        <f t="shared" si="15"/>
        <v>128.85201168999996</v>
      </c>
      <c r="J40">
        <f t="shared" si="16"/>
        <v>16.635793690000039</v>
      </c>
      <c r="K40">
        <f t="shared" si="17"/>
        <v>148.14054368999996</v>
      </c>
    </row>
    <row r="41" spans="1:11" x14ac:dyDescent="0.25">
      <c r="A41">
        <f t="shared" ref="A41:E41" si="27">A12-36.7313</f>
        <v>2.1887000000000043</v>
      </c>
      <c r="B41">
        <f t="shared" si="27"/>
        <v>1.1887000000000043</v>
      </c>
      <c r="C41">
        <f t="shared" si="27"/>
        <v>-1.4412999999999982</v>
      </c>
      <c r="D41">
        <f t="shared" si="27"/>
        <v>-8.7812999999999981</v>
      </c>
      <c r="E41">
        <f t="shared" si="27"/>
        <v>5.358700000000006</v>
      </c>
      <c r="G41">
        <f t="shared" si="13"/>
        <v>4.790407690000019</v>
      </c>
      <c r="H41">
        <f t="shared" si="14"/>
        <v>1.4130076900000101</v>
      </c>
      <c r="I41">
        <f t="shared" si="15"/>
        <v>2.0773456899999951</v>
      </c>
      <c r="J41">
        <f t="shared" si="16"/>
        <v>77.111229689999973</v>
      </c>
      <c r="K41">
        <f t="shared" si="17"/>
        <v>28.715665690000066</v>
      </c>
    </row>
    <row r="42" spans="1:11" x14ac:dyDescent="0.25">
      <c r="A42">
        <f t="shared" ref="A42:E42" si="28">A13-36.7313</f>
        <v>-2.0013000000000005</v>
      </c>
      <c r="B42">
        <f t="shared" si="28"/>
        <v>15.0687</v>
      </c>
      <c r="C42">
        <f t="shared" si="28"/>
        <v>5.7287000000000035</v>
      </c>
      <c r="D42">
        <f t="shared" si="28"/>
        <v>-3.1113</v>
      </c>
      <c r="E42">
        <f t="shared" si="28"/>
        <v>-3.3213000000000008</v>
      </c>
      <c r="G42">
        <f t="shared" si="13"/>
        <v>4.0052016900000025</v>
      </c>
      <c r="H42">
        <f t="shared" si="14"/>
        <v>227.06571968999998</v>
      </c>
      <c r="I42">
        <f t="shared" si="15"/>
        <v>32.81800369000004</v>
      </c>
      <c r="J42">
        <f t="shared" si="16"/>
        <v>9.6801876900000003</v>
      </c>
      <c r="K42">
        <f t="shared" si="17"/>
        <v>11.031033690000005</v>
      </c>
    </row>
    <row r="43" spans="1:11" x14ac:dyDescent="0.25">
      <c r="A43">
        <f t="shared" ref="A43:E43" si="29">A14-36.7313</f>
        <v>1.0087000000000046</v>
      </c>
      <c r="B43">
        <f t="shared" si="29"/>
        <v>1.2486999999999995</v>
      </c>
      <c r="C43">
        <f t="shared" si="29"/>
        <v>9.8700000000000898E-2</v>
      </c>
      <c r="D43">
        <f t="shared" si="29"/>
        <v>8.618700000000004</v>
      </c>
      <c r="E43">
        <f t="shared" si="29"/>
        <v>2.118700000000004</v>
      </c>
      <c r="G43">
        <f t="shared" si="13"/>
        <v>1.0174756900000093</v>
      </c>
      <c r="H43">
        <f t="shared" si="14"/>
        <v>1.5592516899999986</v>
      </c>
      <c r="I43">
        <f t="shared" si="15"/>
        <v>9.7416900000001777E-3</v>
      </c>
      <c r="J43">
        <f t="shared" si="16"/>
        <v>74.281989690000074</v>
      </c>
      <c r="K43">
        <f t="shared" si="17"/>
        <v>4.4888896900000175</v>
      </c>
    </row>
    <row r="44" spans="1:11" x14ac:dyDescent="0.25">
      <c r="A44">
        <f t="shared" ref="A44:E44" si="30">A15-36.7313</f>
        <v>4.0686999999999998</v>
      </c>
      <c r="B44">
        <f t="shared" si="30"/>
        <v>1.2486999999999995</v>
      </c>
      <c r="C44">
        <f t="shared" si="30"/>
        <v>7.0686999999999998</v>
      </c>
      <c r="D44">
        <f t="shared" si="30"/>
        <v>6.1786999999999992</v>
      </c>
      <c r="E44">
        <f t="shared" si="30"/>
        <v>-8.1712999999999987</v>
      </c>
      <c r="G44">
        <f t="shared" si="13"/>
        <v>16.55431969</v>
      </c>
      <c r="H44">
        <f t="shared" si="14"/>
        <v>1.5592516899999986</v>
      </c>
      <c r="I44">
        <f t="shared" si="15"/>
        <v>49.966519689999998</v>
      </c>
      <c r="J44">
        <f t="shared" si="16"/>
        <v>38.176333689999993</v>
      </c>
      <c r="K44">
        <f t="shared" si="17"/>
        <v>66.770143689999983</v>
      </c>
    </row>
    <row r="45" spans="1:11" x14ac:dyDescent="0.25">
      <c r="A45">
        <f t="shared" ref="A45:E45" si="31">A16-36.7313</f>
        <v>-2.9612999999999943</v>
      </c>
      <c r="B45">
        <f t="shared" si="31"/>
        <v>-5.2012999999999963</v>
      </c>
      <c r="C45">
        <f t="shared" si="31"/>
        <v>2.4687000000000054</v>
      </c>
      <c r="D45">
        <f t="shared" si="31"/>
        <v>-1.0713000000000008</v>
      </c>
      <c r="E45">
        <f t="shared" si="31"/>
        <v>-6.1512999999999991</v>
      </c>
      <c r="G45">
        <f t="shared" si="13"/>
        <v>8.7692976899999664</v>
      </c>
      <c r="H45">
        <f t="shared" si="14"/>
        <v>27.053521689999961</v>
      </c>
      <c r="I45">
        <f t="shared" si="15"/>
        <v>6.0944796900000267</v>
      </c>
      <c r="J45">
        <f t="shared" si="16"/>
        <v>1.1476836900000018</v>
      </c>
      <c r="K45">
        <f t="shared" si="17"/>
        <v>37.838491689999991</v>
      </c>
    </row>
    <row r="46" spans="1:11" x14ac:dyDescent="0.25">
      <c r="A46">
        <f t="shared" ref="A46:E46" si="32">A17-36.7313</f>
        <v>-2.4313000000000002</v>
      </c>
      <c r="B46">
        <f t="shared" si="32"/>
        <v>5.858700000000006</v>
      </c>
      <c r="C46">
        <f t="shared" si="32"/>
        <v>6.1987000000000023</v>
      </c>
      <c r="D46">
        <f t="shared" si="32"/>
        <v>-2.6113</v>
      </c>
      <c r="E46">
        <f t="shared" si="32"/>
        <v>-7.621299999999998</v>
      </c>
      <c r="G46">
        <f t="shared" si="13"/>
        <v>5.9112196900000011</v>
      </c>
      <c r="H46">
        <f t="shared" si="14"/>
        <v>34.324365690000072</v>
      </c>
      <c r="I46">
        <f t="shared" si="15"/>
        <v>38.42388169000003</v>
      </c>
      <c r="J46">
        <f t="shared" si="16"/>
        <v>6.8188876899999995</v>
      </c>
      <c r="K46">
        <f t="shared" si="17"/>
        <v>58.08421368999997</v>
      </c>
    </row>
    <row r="47" spans="1:11" x14ac:dyDescent="0.25">
      <c r="A47">
        <f t="shared" ref="A47:E47" si="33">A18-36.7313</f>
        <v>12.308700000000002</v>
      </c>
      <c r="B47">
        <f t="shared" si="33"/>
        <v>-7.8212999999999973</v>
      </c>
      <c r="C47">
        <f t="shared" si="33"/>
        <v>2.4187000000000012</v>
      </c>
      <c r="D47">
        <f t="shared" si="33"/>
        <v>-2.8512999999999948</v>
      </c>
      <c r="E47">
        <f t="shared" si="33"/>
        <v>-2.3613</v>
      </c>
      <c r="G47">
        <f t="shared" si="13"/>
        <v>151.50409569000004</v>
      </c>
      <c r="H47">
        <f t="shared" si="14"/>
        <v>61.172733689999959</v>
      </c>
      <c r="I47">
        <f t="shared" si="15"/>
        <v>5.8501096900000054</v>
      </c>
      <c r="J47">
        <f t="shared" si="16"/>
        <v>8.1299116899999699</v>
      </c>
      <c r="K47">
        <f t="shared" si="17"/>
        <v>5.5757376899999995</v>
      </c>
    </row>
    <row r="48" spans="1:11" x14ac:dyDescent="0.25">
      <c r="A48">
        <f t="shared" ref="A48:E48" si="34">A19-36.7313</f>
        <v>4.5387000000000057</v>
      </c>
      <c r="B48">
        <f t="shared" si="34"/>
        <v>9.378700000000002</v>
      </c>
      <c r="C48">
        <f t="shared" si="34"/>
        <v>0.73870000000000147</v>
      </c>
      <c r="D48">
        <f t="shared" si="34"/>
        <v>-1.1912999999999982</v>
      </c>
      <c r="E48">
        <f t="shared" si="34"/>
        <v>1.4387000000000043</v>
      </c>
      <c r="G48">
        <f t="shared" si="13"/>
        <v>20.599797690000052</v>
      </c>
      <c r="H48">
        <f t="shared" si="14"/>
        <v>87.960013690000039</v>
      </c>
      <c r="I48">
        <f t="shared" si="15"/>
        <v>0.54567769000000221</v>
      </c>
      <c r="J48">
        <f t="shared" si="16"/>
        <v>1.4191956899999958</v>
      </c>
      <c r="K48">
        <f t="shared" si="17"/>
        <v>2.0698576900000125</v>
      </c>
    </row>
    <row r="49" spans="1:11" x14ac:dyDescent="0.25">
      <c r="A49">
        <f t="shared" ref="A49:E49" si="35">A20-36.7313</f>
        <v>6.8487000000000009</v>
      </c>
      <c r="B49">
        <f t="shared" si="35"/>
        <v>-0.1512999999999991</v>
      </c>
      <c r="C49">
        <f t="shared" si="35"/>
        <v>10.478700000000003</v>
      </c>
      <c r="D49">
        <f t="shared" si="35"/>
        <v>-3.871299999999998</v>
      </c>
      <c r="E49">
        <f t="shared" si="35"/>
        <v>2.8487000000000009</v>
      </c>
      <c r="G49">
        <f t="shared" si="13"/>
        <v>46.904691690000014</v>
      </c>
      <c r="H49">
        <f t="shared" si="14"/>
        <v>2.2891689999999729E-2</v>
      </c>
      <c r="I49">
        <f t="shared" si="15"/>
        <v>109.80315369000007</v>
      </c>
      <c r="J49">
        <f t="shared" si="16"/>
        <v>14.986963689999984</v>
      </c>
      <c r="K49">
        <f t="shared" si="17"/>
        <v>8.1150916900000052</v>
      </c>
    </row>
    <row r="52" spans="1:11" x14ac:dyDescent="0.25">
      <c r="G52" s="2">
        <f>SUM(G30:K49)/100</f>
        <v>36.25921331</v>
      </c>
    </row>
  </sheetData>
  <mergeCells count="6">
    <mergeCell ref="B23:D23"/>
    <mergeCell ref="B25:C25"/>
    <mergeCell ref="B24:C24"/>
    <mergeCell ref="G23:I23"/>
    <mergeCell ref="G24:H24"/>
    <mergeCell ref="G25:H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593982978149</dc:creator>
  <cp:lastModifiedBy>DAYANA MURILLO</cp:lastModifiedBy>
  <dcterms:created xsi:type="dcterms:W3CDTF">2023-03-03T23:04:09Z</dcterms:created>
  <dcterms:modified xsi:type="dcterms:W3CDTF">2023-03-04T05:11:09Z</dcterms:modified>
</cp:coreProperties>
</file>