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GOdoo12_community\myaddons\auto_word\demo\导表\"/>
    </mc:Choice>
  </mc:AlternateContent>
  <bookViews>
    <workbookView xWindow="19185" yWindow="3090" windowWidth="28800" windowHeight="13830" tabRatio="680"/>
  </bookViews>
  <sheets>
    <sheet name="机型比选" sheetId="8" r:id="rId1"/>
    <sheet name="Sheet1" sheetId="9" r:id="rId2"/>
  </sheets>
  <calcPr calcId="162913"/>
</workbook>
</file>

<file path=xl/calcChain.xml><?xml version="1.0" encoding="utf-8"?>
<calcChain xmlns="http://schemas.openxmlformats.org/spreadsheetml/2006/main">
  <c r="B22" i="8" l="1"/>
  <c r="B12" i="8" l="1"/>
  <c r="B14" i="8" s="1"/>
  <c r="B18" i="8"/>
  <c r="C17" i="8"/>
  <c r="D17" i="8"/>
  <c r="E17" i="8"/>
  <c r="F17" i="8"/>
  <c r="G17" i="8"/>
  <c r="B17" i="8"/>
  <c r="B15" i="8"/>
  <c r="B21" i="8" l="1"/>
  <c r="B20" i="8" l="1"/>
  <c r="B19" i="8"/>
  <c r="D18" i="8"/>
  <c r="D16" i="8" l="1"/>
  <c r="J32" i="8"/>
  <c r="D12" i="8"/>
  <c r="G15" i="8" l="1"/>
  <c r="G20" i="8"/>
  <c r="C20" i="8"/>
  <c r="D20" i="8"/>
  <c r="E20" i="8"/>
  <c r="F20" i="8"/>
  <c r="G16" i="8"/>
  <c r="E18" i="8"/>
  <c r="G19" i="8"/>
  <c r="F19" i="8"/>
  <c r="E19" i="8"/>
  <c r="C19" i="8"/>
  <c r="D19" i="8"/>
  <c r="G18" i="8"/>
  <c r="C18" i="8"/>
  <c r="F18" i="8"/>
  <c r="E16" i="8"/>
  <c r="E13" i="8"/>
  <c r="F13" i="8"/>
  <c r="F16" i="8"/>
  <c r="G13" i="8"/>
  <c r="F14" i="8" l="1"/>
  <c r="E14" i="8"/>
  <c r="G12" i="8"/>
  <c r="F12" i="8"/>
  <c r="E12" i="8"/>
  <c r="C14" i="8"/>
  <c r="F15" i="8" l="1"/>
  <c r="E15" i="8"/>
  <c r="G14" i="8"/>
  <c r="D14" i="8"/>
  <c r="C12" i="8"/>
  <c r="D15" i="8"/>
  <c r="C15" i="8"/>
  <c r="F21" i="8" l="1"/>
  <c r="F22" i="8" s="1"/>
  <c r="C21" i="8"/>
  <c r="C22" i="8" s="1"/>
  <c r="E21" i="8"/>
  <c r="E22" i="8" s="1"/>
  <c r="D21" i="8"/>
  <c r="D22" i="8" s="1"/>
  <c r="G21" i="8"/>
  <c r="G22" i="8" s="1"/>
</calcChain>
</file>

<file path=xl/sharedStrings.xml><?xml version="1.0" encoding="utf-8"?>
<sst xmlns="http://schemas.openxmlformats.org/spreadsheetml/2006/main" count="63" uniqueCount="59">
  <si>
    <t>方案</t>
  </si>
  <si>
    <r>
      <rPr>
        <b/>
        <sz val="14"/>
        <rFont val="宋体"/>
        <family val="3"/>
        <charset val="134"/>
      </rPr>
      <t>方案</t>
    </r>
    <r>
      <rPr>
        <b/>
        <sz val="14"/>
        <rFont val="Times New Roman"/>
        <family val="1"/>
      </rPr>
      <t>1</t>
    </r>
  </si>
  <si>
    <r>
      <rPr>
        <b/>
        <sz val="14"/>
        <rFont val="宋体"/>
        <family val="3"/>
        <charset val="134"/>
      </rPr>
      <t>方案</t>
    </r>
    <r>
      <rPr>
        <b/>
        <sz val="14"/>
        <rFont val="Times New Roman"/>
        <family val="1"/>
      </rPr>
      <t>2</t>
    </r>
  </si>
  <si>
    <r>
      <rPr>
        <b/>
        <sz val="14"/>
        <rFont val="宋体"/>
        <family val="3"/>
        <charset val="134"/>
      </rPr>
      <t>方案</t>
    </r>
    <r>
      <rPr>
        <b/>
        <sz val="14"/>
        <rFont val="Times New Roman"/>
        <family val="1"/>
      </rPr>
      <t>3</t>
    </r>
  </si>
  <si>
    <r>
      <rPr>
        <b/>
        <sz val="14"/>
        <rFont val="宋体"/>
        <family val="3"/>
        <charset val="134"/>
      </rPr>
      <t>方案</t>
    </r>
    <r>
      <rPr>
        <b/>
        <sz val="14"/>
        <rFont val="Times New Roman"/>
        <family val="1"/>
      </rPr>
      <t>4</t>
    </r>
  </si>
  <si>
    <r>
      <rPr>
        <b/>
        <sz val="14"/>
        <rFont val="宋体"/>
        <family val="3"/>
        <charset val="134"/>
      </rPr>
      <t>方案</t>
    </r>
    <r>
      <rPr>
        <b/>
        <sz val="14"/>
        <rFont val="Times New Roman"/>
        <family val="1"/>
      </rPr>
      <t>5</t>
    </r>
  </si>
  <si>
    <r>
      <rPr>
        <b/>
        <sz val="14"/>
        <rFont val="宋体"/>
        <family val="3"/>
        <charset val="134"/>
      </rPr>
      <t>方案</t>
    </r>
    <r>
      <rPr>
        <b/>
        <sz val="14"/>
        <rFont val="Times New Roman"/>
        <family val="1"/>
      </rPr>
      <t>6</t>
    </r>
  </si>
  <si>
    <r>
      <rPr>
        <b/>
        <sz val="14"/>
        <rFont val="宋体"/>
        <family val="3"/>
        <charset val="134"/>
      </rPr>
      <t>备注</t>
    </r>
  </si>
  <si>
    <r>
      <rPr>
        <b/>
        <sz val="14"/>
        <rFont val="宋体"/>
        <family val="3"/>
        <charset val="134"/>
      </rPr>
      <t>单位造价</t>
    </r>
  </si>
  <si>
    <r>
      <rPr>
        <sz val="10.5"/>
        <rFont val="宋体"/>
        <family val="3"/>
        <charset val="134"/>
      </rPr>
      <t>风机类型</t>
    </r>
  </si>
  <si>
    <r>
      <rPr>
        <sz val="10.5"/>
        <rFont val="宋体"/>
        <family val="3"/>
        <charset val="134"/>
      </rPr>
      <t>金风</t>
    </r>
  </si>
  <si>
    <t>远景</t>
  </si>
  <si>
    <r>
      <rPr>
        <sz val="10.5"/>
        <rFont val="宋体"/>
        <family val="3"/>
        <charset val="134"/>
      </rPr>
      <t>明阳</t>
    </r>
  </si>
  <si>
    <t>金风</t>
  </si>
  <si>
    <r>
      <rPr>
        <sz val="10.5"/>
        <rFont val="宋体"/>
        <family val="3"/>
        <charset val="134"/>
      </rPr>
      <t>风机台数</t>
    </r>
  </si>
  <si>
    <r>
      <rPr>
        <sz val="11"/>
        <rFont val="Times New Roman"/>
        <family val="1"/>
      </rPr>
      <t>30</t>
    </r>
    <r>
      <rPr>
        <sz val="11"/>
        <rFont val="宋体"/>
        <family val="3"/>
        <charset val="134"/>
      </rPr>
      <t>台方案去掉</t>
    </r>
    <r>
      <rPr>
        <sz val="11"/>
        <rFont val="Times New Roman"/>
        <family val="1"/>
      </rPr>
      <t>4</t>
    </r>
    <r>
      <rPr>
        <sz val="11"/>
        <rFont val="宋体"/>
        <family val="3"/>
        <charset val="134"/>
      </rPr>
      <t>、</t>
    </r>
    <r>
      <rPr>
        <sz val="11"/>
        <rFont val="Times New Roman"/>
        <family val="1"/>
      </rPr>
      <t>5</t>
    </r>
    <r>
      <rPr>
        <sz val="11"/>
        <rFont val="宋体"/>
        <family val="3"/>
        <charset val="134"/>
      </rPr>
      <t>、</t>
    </r>
    <r>
      <rPr>
        <sz val="11"/>
        <rFont val="Times New Roman"/>
        <family val="1"/>
      </rPr>
      <t>9</t>
    </r>
    <r>
      <rPr>
        <sz val="11"/>
        <rFont val="宋体"/>
        <family val="3"/>
        <charset val="134"/>
      </rPr>
      <t>、</t>
    </r>
    <r>
      <rPr>
        <sz val="11"/>
        <rFont val="Times New Roman"/>
        <family val="1"/>
      </rPr>
      <t>19</t>
    </r>
    <r>
      <rPr>
        <sz val="11"/>
        <rFont val="宋体"/>
        <family val="3"/>
        <charset val="134"/>
      </rPr>
      <t>号风机</t>
    </r>
  </si>
  <si>
    <r>
      <rPr>
        <sz val="10.5"/>
        <rFont val="宋体"/>
        <family val="3"/>
        <charset val="134"/>
      </rPr>
      <t>单机容量（</t>
    </r>
    <r>
      <rPr>
        <sz val="10.5"/>
        <rFont val="Times New Roman"/>
        <family val="1"/>
      </rPr>
      <t>kW</t>
    </r>
    <r>
      <rPr>
        <sz val="10.5"/>
        <rFont val="宋体"/>
        <family val="3"/>
        <charset val="134"/>
      </rPr>
      <t>）</t>
    </r>
  </si>
  <si>
    <t>2500/3300</t>
  </si>
  <si>
    <r>
      <rPr>
        <sz val="10.5"/>
        <rFont val="宋体"/>
        <family val="3"/>
        <charset val="134"/>
      </rPr>
      <t>装机容量（</t>
    </r>
    <r>
      <rPr>
        <sz val="10.5"/>
        <rFont val="Times New Roman"/>
        <family val="1"/>
      </rPr>
      <t>MW</t>
    </r>
    <r>
      <rPr>
        <sz val="10.5"/>
        <rFont val="宋体"/>
        <family val="3"/>
        <charset val="134"/>
      </rPr>
      <t>）</t>
    </r>
  </si>
  <si>
    <r>
      <rPr>
        <sz val="10.5"/>
        <rFont val="宋体"/>
        <family val="3"/>
        <charset val="134"/>
      </rPr>
      <t>叶轮直径（</t>
    </r>
    <r>
      <rPr>
        <sz val="10.5"/>
        <rFont val="Times New Roman"/>
        <family val="1"/>
      </rPr>
      <t>m</t>
    </r>
    <r>
      <rPr>
        <sz val="10.5"/>
        <rFont val="宋体"/>
        <family val="3"/>
        <charset val="134"/>
      </rPr>
      <t>）</t>
    </r>
  </si>
  <si>
    <r>
      <rPr>
        <sz val="10.5"/>
        <rFont val="Times New Roman"/>
        <family val="1"/>
      </rPr>
      <t>3s</t>
    </r>
    <r>
      <rPr>
        <sz val="10.5"/>
        <rFont val="宋体"/>
        <family val="3"/>
        <charset val="134"/>
      </rPr>
      <t>安全风速（</t>
    </r>
    <r>
      <rPr>
        <sz val="10.5"/>
        <rFont val="Times New Roman"/>
        <family val="1"/>
      </rPr>
      <t>m/s</t>
    </r>
    <r>
      <rPr>
        <sz val="10.5"/>
        <rFont val="宋体"/>
        <family val="3"/>
        <charset val="134"/>
      </rPr>
      <t>）</t>
    </r>
  </si>
  <si>
    <r>
      <rPr>
        <sz val="10.5"/>
        <rFont val="宋体"/>
        <family val="3"/>
        <charset val="134"/>
      </rPr>
      <t>轮毂高度</t>
    </r>
    <r>
      <rPr>
        <sz val="10.5"/>
        <rFont val="Times New Roman"/>
        <family val="1"/>
      </rPr>
      <t>(m)</t>
    </r>
  </si>
  <si>
    <r>
      <rPr>
        <sz val="10.5"/>
        <rFont val="宋体"/>
        <family val="3"/>
        <charset val="134"/>
      </rPr>
      <t>上网电量（</t>
    </r>
    <r>
      <rPr>
        <sz val="10.5"/>
        <rFont val="Times New Roman"/>
        <family val="1"/>
      </rPr>
      <t>MWh/yr</t>
    </r>
    <r>
      <rPr>
        <sz val="10.5"/>
        <rFont val="宋体"/>
        <family val="3"/>
        <charset val="134"/>
      </rPr>
      <t>）</t>
    </r>
  </si>
  <si>
    <r>
      <rPr>
        <sz val="10.5"/>
        <rFont val="宋体"/>
        <family val="3"/>
        <charset val="134"/>
      </rPr>
      <t>尾流折减率</t>
    </r>
  </si>
  <si>
    <r>
      <rPr>
        <sz val="10.5"/>
        <rFont val="宋体"/>
        <family val="3"/>
        <charset val="134"/>
      </rPr>
      <t>满发小时（</t>
    </r>
    <r>
      <rPr>
        <sz val="10.5"/>
        <rFont val="Times New Roman"/>
        <family val="1"/>
      </rPr>
      <t>h</t>
    </r>
    <r>
      <rPr>
        <sz val="10.5"/>
        <rFont val="宋体"/>
        <family val="3"/>
        <charset val="134"/>
      </rPr>
      <t>）</t>
    </r>
  </si>
  <si>
    <t>厂家提供</t>
  </si>
  <si>
    <r>
      <rPr>
        <sz val="10.5"/>
        <rFont val="宋体"/>
        <family val="3"/>
        <charset val="134"/>
      </rPr>
      <t>塔筒重量（</t>
    </r>
    <r>
      <rPr>
        <sz val="10.5"/>
        <rFont val="Times New Roman"/>
        <family val="1"/>
      </rPr>
      <t>t</t>
    </r>
    <r>
      <rPr>
        <sz val="10.5"/>
        <rFont val="宋体"/>
        <family val="3"/>
        <charset val="134"/>
      </rPr>
      <t>）</t>
    </r>
  </si>
  <si>
    <t>来源：风机资料</t>
  </si>
  <si>
    <t>金风3.0-140:340t；金风2.5-140：224.393t：90m；远景141-3.0:205:90m;明阳145-2.5MW219.95t:90m基础环</t>
  </si>
  <si>
    <t>价格：塔筒重量*台数</t>
  </si>
  <si>
    <t>10500元/吨</t>
  </si>
  <si>
    <t>价格：千瓦投资*装机容量（注意单位换算）</t>
  </si>
  <si>
    <t>价格：单位造价*台数。</t>
  </si>
  <si>
    <t>各个项目不同，无法定额，每个项目问下林浩。</t>
  </si>
  <si>
    <r>
      <rPr>
        <sz val="11"/>
        <rFont val="宋体"/>
        <family val="3"/>
        <charset val="134"/>
      </rPr>
      <t>价格：单位造价</t>
    </r>
    <r>
      <rPr>
        <sz val="11"/>
        <rFont val="Times New Roman"/>
        <family val="1"/>
      </rPr>
      <t>*</t>
    </r>
    <r>
      <rPr>
        <sz val="11"/>
        <rFont val="宋体"/>
        <family val="3"/>
        <charset val="134"/>
      </rPr>
      <t>公里数。</t>
    </r>
  </si>
  <si>
    <t>泥结碎石山地：140万/公里       泥结碎石丘陵：80万/公里   
泥结碎石平地：50万/公里</t>
  </si>
  <si>
    <r>
      <rPr>
        <sz val="11"/>
        <rFont val="宋体"/>
        <family val="3"/>
        <charset val="134"/>
      </rPr>
      <t>价格：单位造价</t>
    </r>
    <r>
      <rPr>
        <sz val="11"/>
        <rFont val="Times New Roman"/>
        <family val="1"/>
      </rPr>
      <t>*</t>
    </r>
    <r>
      <rPr>
        <sz val="11"/>
        <rFont val="宋体"/>
        <family val="3"/>
        <charset val="134"/>
      </rPr>
      <t>台数。</t>
    </r>
  </si>
  <si>
    <r>
      <rPr>
        <sz val="11"/>
        <color theme="1"/>
        <rFont val="宋体"/>
        <family val="3"/>
        <charset val="134"/>
      </rPr>
      <t>轮毂高度90m: 38万/台        100m：45万/台
120m：55万/台               140m：65</t>
    </r>
    <r>
      <rPr>
        <sz val="11"/>
        <color theme="1"/>
        <rFont val="宋体"/>
        <family val="3"/>
        <charset val="134"/>
      </rPr>
      <t>万/台</t>
    </r>
  </si>
  <si>
    <t>2.0MW：23万/台             2.2MW：25万/台    
2.5MW：28万/台             3.0MW：32万/台</t>
  </si>
  <si>
    <t>架空线路：40万/公里        电缆：50万/公里</t>
  </si>
  <si>
    <r>
      <rPr>
        <sz val="11"/>
        <rFont val="宋体"/>
        <family val="3"/>
        <charset val="134"/>
      </rPr>
      <t>总投资</t>
    </r>
    <r>
      <rPr>
        <sz val="11"/>
        <rFont val="Times New Roman"/>
        <family val="1"/>
      </rPr>
      <t>/</t>
    </r>
    <r>
      <rPr>
        <sz val="11"/>
        <rFont val="宋体"/>
        <family val="3"/>
        <charset val="134"/>
      </rPr>
      <t>装机容量（注意单位换算）</t>
    </r>
  </si>
  <si>
    <t>2500/3200</t>
    <phoneticPr fontId="9" type="noConversion"/>
  </si>
  <si>
    <t>2500/3300</t>
    <phoneticPr fontId="9" type="noConversion"/>
  </si>
  <si>
    <t>金风</t>
    <phoneticPr fontId="9" type="noConversion"/>
  </si>
  <si>
    <t>140/145</t>
  </si>
  <si>
    <t>140/155</t>
  </si>
  <si>
    <r>
      <rPr>
        <sz val="10.5"/>
        <rFont val="宋体"/>
        <family val="3"/>
        <charset val="134"/>
      </rPr>
      <t>风机设备</t>
    </r>
    <r>
      <rPr>
        <sz val="10.5"/>
        <rFont val="Times New Roman"/>
        <family val="1"/>
      </rPr>
      <t>kW</t>
    </r>
    <r>
      <rPr>
        <sz val="10.5"/>
        <rFont val="宋体"/>
        <family val="3"/>
        <charset val="134"/>
      </rPr>
      <t>投资（元）</t>
    </r>
    <phoneticPr fontId="9" type="noConversion"/>
  </si>
  <si>
    <t>3.2 98 万</t>
    <phoneticPr fontId="9" type="noConversion"/>
  </si>
  <si>
    <t>2.5 81万</t>
    <phoneticPr fontId="9" type="noConversion"/>
  </si>
  <si>
    <t>3.3 103</t>
    <phoneticPr fontId="9" type="noConversion"/>
  </si>
  <si>
    <r>
      <rPr>
        <sz val="10.5"/>
        <rFont val="宋体"/>
        <family val="3"/>
        <charset val="134"/>
      </rPr>
      <t>塔筒投资
（万元）</t>
    </r>
    <r>
      <rPr>
        <sz val="10.5"/>
        <rFont val="Times New Roman"/>
        <family val="1"/>
      </rPr>
      <t>E1</t>
    </r>
    <phoneticPr fontId="9" type="noConversion"/>
  </si>
  <si>
    <r>
      <rPr>
        <sz val="10.5"/>
        <rFont val="宋体"/>
        <family val="3"/>
        <charset val="134"/>
      </rPr>
      <t>基础投资
（万元）</t>
    </r>
    <r>
      <rPr>
        <sz val="10.5"/>
        <rFont val="Times New Roman"/>
        <family val="1"/>
      </rPr>
      <t>E3</t>
    </r>
    <phoneticPr fontId="9" type="noConversion"/>
  </si>
  <si>
    <r>
      <rPr>
        <sz val="10.5"/>
        <rFont val="宋体"/>
        <family val="3"/>
        <charset val="134"/>
      </rPr>
      <t>道路投资
（万元）</t>
    </r>
    <r>
      <rPr>
        <sz val="10.5"/>
        <rFont val="Times New Roman"/>
        <family val="1"/>
      </rPr>
      <t>E4</t>
    </r>
    <phoneticPr fontId="9" type="noConversion"/>
  </si>
  <si>
    <r>
      <rPr>
        <sz val="10.5"/>
        <rFont val="宋体"/>
        <family val="3"/>
        <charset val="134"/>
      </rPr>
      <t>风机设备投资（万元）</t>
    </r>
    <r>
      <rPr>
        <sz val="10.5"/>
        <rFont val="Times New Roman"/>
        <family val="1"/>
      </rPr>
      <t>E2</t>
    </r>
    <phoneticPr fontId="9" type="noConversion"/>
  </si>
  <si>
    <r>
      <rPr>
        <sz val="10.5"/>
        <rFont val="宋体"/>
        <family val="3"/>
        <charset val="134"/>
      </rPr>
      <t>吊装费用
（万元）</t>
    </r>
    <r>
      <rPr>
        <sz val="10.5"/>
        <rFont val="Times New Roman"/>
        <family val="1"/>
      </rPr>
      <t>E5</t>
    </r>
    <phoneticPr fontId="9" type="noConversion"/>
  </si>
  <si>
    <r>
      <rPr>
        <sz val="10.5"/>
        <rFont val="宋体"/>
        <family val="3"/>
        <charset val="134"/>
      </rPr>
      <t>箱变投资
（万元）</t>
    </r>
    <r>
      <rPr>
        <sz val="10.5"/>
        <rFont val="Times New Roman"/>
        <family val="1"/>
      </rPr>
      <t>E6</t>
    </r>
    <phoneticPr fontId="9" type="noConversion"/>
  </si>
  <si>
    <r>
      <rPr>
        <sz val="10.5"/>
        <rFont val="宋体"/>
        <family val="3"/>
        <charset val="134"/>
      </rPr>
      <t>集电线路
（万元）</t>
    </r>
    <r>
      <rPr>
        <sz val="10.5"/>
        <rFont val="Times New Roman"/>
        <family val="1"/>
      </rPr>
      <t>E7</t>
    </r>
    <phoneticPr fontId="9" type="noConversion"/>
  </si>
  <si>
    <r>
      <rPr>
        <sz val="10.5"/>
        <rFont val="宋体"/>
        <family val="3"/>
        <charset val="134"/>
      </rPr>
      <t>发电部分投资</t>
    </r>
    <r>
      <rPr>
        <sz val="10.5"/>
        <rFont val="Times New Roman"/>
        <family val="1"/>
      </rPr>
      <t>E=E1+E2+E3+E4+E5+E6+E7</t>
    </r>
    <phoneticPr fontId="9" type="noConversion"/>
  </si>
  <si>
    <t>单位度电投资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</si>
</sst>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_ "/>
    <numFmt numFmtId="177" formatCode="0.000"/>
  </numFmts>
  <fonts count="13" x14ac:knownFonts="1">
    <font>
      <sz val="11"/>
      <color theme="1"/>
      <name val="宋体"/>
      <charset val="134"/>
      <scheme val="minor"/>
    </font>
    <font>
      <b/>
      <sz val="14"/>
      <name val="Times New Roman"/>
      <family val="1"/>
    </font>
    <font>
      <b/>
      <sz val="14"/>
      <name val="宋体"/>
      <family val="3"/>
      <charset val="134"/>
    </font>
    <font>
      <sz val="10.5"/>
      <name val="Times New Roman"/>
      <family val="1"/>
    </font>
    <font>
      <sz val="10.5"/>
      <name val="宋体"/>
      <family val="3"/>
      <charset val="134"/>
    </font>
    <font>
      <sz val="11"/>
      <name val="Times New Roman"/>
      <family val="1"/>
    </font>
    <font>
      <sz val="11"/>
      <name val="宋体"/>
      <family val="3"/>
      <charset val="134"/>
    </font>
    <font>
      <sz val="11"/>
      <color theme="1"/>
      <name val="宋体"/>
      <family val="3"/>
      <charset val="134"/>
    </font>
    <font>
      <b/>
      <sz val="10.5"/>
      <name val="宋体"/>
      <family val="3"/>
      <charset val="134"/>
    </font>
    <font>
      <sz val="9"/>
      <name val="宋体"/>
      <family val="3"/>
      <charset val="134"/>
      <scheme val="minor"/>
    </font>
    <font>
      <sz val="12"/>
      <color rgb="FF000000"/>
      <name val="Times New Roman"/>
      <family val="1"/>
    </font>
    <font>
      <sz val="11"/>
      <color theme="1"/>
      <name val="宋体"/>
      <family val="3"/>
      <charset val="134"/>
      <scheme val="minor"/>
    </font>
    <font>
      <sz val="10.5"/>
      <name val="Times New Roman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30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0" fillId="0" borderId="1" xfId="0" applyBorder="1">
      <alignment vertical="center"/>
    </xf>
    <xf numFmtId="177" fontId="3" fillId="0" borderId="1" xfId="0" applyNumberFormat="1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10" fontId="10" fillId="0" borderId="3" xfId="0" applyNumberFormat="1" applyFont="1" applyBorder="1" applyAlignment="1">
      <alignment horizontal="center" vertical="center" wrapText="1"/>
    </xf>
    <xf numFmtId="10" fontId="10" fillId="0" borderId="4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1" fillId="0" borderId="0" xfId="0" applyFont="1">
      <alignment vertical="center"/>
    </xf>
    <xf numFmtId="1" fontId="3" fillId="0" borderId="1" xfId="0" applyNumberFormat="1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34"/>
  <sheetViews>
    <sheetView tabSelected="1" zoomScale="80" zoomScaleNormal="80" workbookViewId="0">
      <selection activeCell="H25" sqref="H25"/>
    </sheetView>
  </sheetViews>
  <sheetFormatPr defaultColWidth="9" defaultRowHeight="13.5" x14ac:dyDescent="0.15"/>
  <cols>
    <col min="1" max="1" width="11.25" customWidth="1"/>
    <col min="2" max="2" width="11" customWidth="1"/>
    <col min="3" max="6" width="10.875" customWidth="1"/>
    <col min="7" max="7" width="12.125" customWidth="1"/>
    <col min="8" max="8" width="39.625" style="1" customWidth="1"/>
    <col min="9" max="9" width="105" bestFit="1" customWidth="1"/>
    <col min="10" max="10" width="18.125" customWidth="1"/>
  </cols>
  <sheetData>
    <row r="1" spans="1:9" ht="19.5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4" t="s">
        <v>7</v>
      </c>
      <c r="I1" s="2" t="s">
        <v>8</v>
      </c>
    </row>
    <row r="2" spans="1:9" ht="15.75" thickBot="1" x14ac:dyDescent="0.2">
      <c r="A2" s="5" t="s">
        <v>9</v>
      </c>
      <c r="B2" s="5" t="s">
        <v>10</v>
      </c>
      <c r="C2" s="6" t="s">
        <v>11</v>
      </c>
      <c r="D2" s="5" t="s">
        <v>12</v>
      </c>
      <c r="E2" s="5" t="s">
        <v>12</v>
      </c>
      <c r="F2" s="6" t="s">
        <v>13</v>
      </c>
      <c r="G2" s="6" t="s">
        <v>43</v>
      </c>
      <c r="H2" s="7"/>
      <c r="I2" s="13"/>
    </row>
    <row r="3" spans="1:9" ht="27.75" thickBot="1" x14ac:dyDescent="0.2">
      <c r="A3" s="5" t="s">
        <v>20</v>
      </c>
      <c r="B3" s="8">
        <v>52.5</v>
      </c>
      <c r="C3" s="8">
        <v>52.5</v>
      </c>
      <c r="D3" s="8">
        <v>52.5</v>
      </c>
      <c r="E3" s="8">
        <v>52.5</v>
      </c>
      <c r="F3" s="8">
        <v>52.5</v>
      </c>
      <c r="G3" s="8">
        <v>52.5</v>
      </c>
      <c r="H3" s="7"/>
      <c r="I3">
        <v>10.3</v>
      </c>
    </row>
    <row r="4" spans="1:9" ht="16.5" thickBot="1" x14ac:dyDescent="0.2">
      <c r="A4" s="5" t="s">
        <v>14</v>
      </c>
      <c r="B4" s="16">
        <v>40</v>
      </c>
      <c r="C4" s="17">
        <v>40</v>
      </c>
      <c r="D4" s="17">
        <v>40</v>
      </c>
      <c r="E4" s="17">
        <v>39</v>
      </c>
      <c r="F4" s="17">
        <v>38</v>
      </c>
      <c r="G4" s="17">
        <v>33</v>
      </c>
      <c r="H4" s="7" t="s">
        <v>15</v>
      </c>
      <c r="I4" s="13"/>
    </row>
    <row r="5" spans="1:9" ht="27" thickBot="1" x14ac:dyDescent="0.2">
      <c r="A5" s="5" t="s">
        <v>16</v>
      </c>
      <c r="B5" s="5">
        <v>2500</v>
      </c>
      <c r="C5" s="5">
        <v>2500</v>
      </c>
      <c r="D5" s="5">
        <v>2500</v>
      </c>
      <c r="E5" s="5" t="s">
        <v>41</v>
      </c>
      <c r="F5" s="5" t="s">
        <v>42</v>
      </c>
      <c r="G5" s="5" t="s">
        <v>17</v>
      </c>
      <c r="H5" s="7"/>
      <c r="I5" s="13"/>
    </row>
    <row r="6" spans="1:9" ht="27" thickBot="1" x14ac:dyDescent="0.2">
      <c r="A6" s="5" t="s">
        <v>18</v>
      </c>
      <c r="B6" s="16">
        <v>100</v>
      </c>
      <c r="C6" s="17">
        <v>100</v>
      </c>
      <c r="D6" s="17">
        <v>100</v>
      </c>
      <c r="E6" s="17">
        <v>100.3</v>
      </c>
      <c r="F6" s="17">
        <v>99</v>
      </c>
      <c r="G6" s="17">
        <v>99.3</v>
      </c>
      <c r="H6" s="7"/>
      <c r="I6" s="13">
        <v>9.4</v>
      </c>
    </row>
    <row r="7" spans="1:9" ht="27" thickBot="1" x14ac:dyDescent="0.2">
      <c r="A7" s="5" t="s">
        <v>19</v>
      </c>
      <c r="B7" s="18">
        <v>140</v>
      </c>
      <c r="C7" s="19">
        <v>141</v>
      </c>
      <c r="D7" s="19">
        <v>145</v>
      </c>
      <c r="E7" s="19" t="s">
        <v>44</v>
      </c>
      <c r="F7" s="19" t="s">
        <v>45</v>
      </c>
      <c r="G7" s="17" t="s">
        <v>45</v>
      </c>
      <c r="H7" s="7"/>
      <c r="I7" s="13"/>
    </row>
    <row r="8" spans="1:9" ht="16.5" thickBot="1" x14ac:dyDescent="0.2">
      <c r="A8" s="5" t="s">
        <v>21</v>
      </c>
      <c r="B8" s="18">
        <v>100</v>
      </c>
      <c r="C8" s="19">
        <v>90</v>
      </c>
      <c r="D8" s="19">
        <v>130</v>
      </c>
      <c r="E8" s="19">
        <v>100</v>
      </c>
      <c r="F8" s="19">
        <v>100</v>
      </c>
      <c r="G8" s="17">
        <v>100</v>
      </c>
      <c r="H8" s="7"/>
      <c r="I8" s="13"/>
    </row>
    <row r="9" spans="1:9" ht="39.75" customHeight="1" thickBot="1" x14ac:dyDescent="0.2">
      <c r="A9" s="5" t="s">
        <v>22</v>
      </c>
      <c r="B9" s="19">
        <v>209163.87346880001</v>
      </c>
      <c r="C9" s="19">
        <v>210572.97919999997</v>
      </c>
      <c r="D9" s="19">
        <v>235450.7566704771</v>
      </c>
      <c r="E9" s="19">
        <v>207755.57996640002</v>
      </c>
      <c r="F9" s="19">
        <v>200509.98479999998</v>
      </c>
      <c r="G9" s="19">
        <v>198696.3672672</v>
      </c>
      <c r="H9" s="7"/>
      <c r="I9" s="13"/>
    </row>
    <row r="10" spans="1:9" ht="26.25" customHeight="1" thickBot="1" x14ac:dyDescent="0.2">
      <c r="A10" s="5" t="s">
        <v>23</v>
      </c>
      <c r="B10" s="22">
        <v>2.7E-2</v>
      </c>
      <c r="C10" s="23">
        <v>2.63E-2</v>
      </c>
      <c r="D10" s="23">
        <v>3.15E-2</v>
      </c>
      <c r="E10" s="23">
        <v>2.8799999999999999E-2</v>
      </c>
      <c r="F10" s="23">
        <v>3.5999999999999997E-2</v>
      </c>
      <c r="G10" s="23">
        <v>3.56E-2</v>
      </c>
      <c r="H10" s="7"/>
      <c r="I10" s="13"/>
    </row>
    <row r="11" spans="1:9" ht="27" thickBot="1" x14ac:dyDescent="0.2">
      <c r="A11" s="5" t="s">
        <v>24</v>
      </c>
      <c r="B11" s="20">
        <v>2091.6</v>
      </c>
      <c r="C11" s="21">
        <v>2164.1999999999998</v>
      </c>
      <c r="D11" s="21">
        <v>2223.4</v>
      </c>
      <c r="E11" s="21">
        <v>2075</v>
      </c>
      <c r="F11" s="21">
        <v>2073.1</v>
      </c>
      <c r="G11" s="21">
        <v>1992.7</v>
      </c>
      <c r="H11" s="7"/>
      <c r="I11" s="13"/>
    </row>
    <row r="12" spans="1:9" ht="24.75" customHeight="1" thickBot="1" x14ac:dyDescent="0.2">
      <c r="A12" s="5" t="s">
        <v>26</v>
      </c>
      <c r="B12" s="9">
        <f>(252.125*4+252.125*30)/34</f>
        <v>252.125</v>
      </c>
      <c r="C12" s="9">
        <f>(206.16*4+206.16*30)/34</f>
        <v>206.16000000000003</v>
      </c>
      <c r="D12" s="9">
        <f>(388.071*4+388.071*30)/34</f>
        <v>388.07100000000003</v>
      </c>
      <c r="E12" s="9">
        <f>(224.393*35+241.32*4)/39</f>
        <v>226.12910256410257</v>
      </c>
      <c r="F12" s="9">
        <f>(224.393*33+270*5)/38</f>
        <v>230.39392105263161</v>
      </c>
      <c r="G12" s="9">
        <f>(224.393*12+270*21)/33</f>
        <v>253.41563636363637</v>
      </c>
      <c r="H12" s="10" t="s">
        <v>27</v>
      </c>
      <c r="I12" s="13" t="s">
        <v>28</v>
      </c>
    </row>
    <row r="13" spans="1:9" ht="30" customHeight="1" thickBot="1" x14ac:dyDescent="0.2">
      <c r="A13" s="24" t="s">
        <v>46</v>
      </c>
      <c r="B13" s="27">
        <v>3500</v>
      </c>
      <c r="C13" s="27">
        <v>3400</v>
      </c>
      <c r="D13" s="27">
        <v>3400</v>
      </c>
      <c r="E13" s="28">
        <f>(3400*35+3600*4)/39</f>
        <v>3420.5128205128203</v>
      </c>
      <c r="F13" s="28">
        <f>(3400*33+3800*5)/38</f>
        <v>3452.6315789473683</v>
      </c>
      <c r="G13" s="28">
        <f>(3400*12+3800*21)/33</f>
        <v>3654.5454545454545</v>
      </c>
      <c r="H13" s="7"/>
      <c r="I13" s="13" t="s">
        <v>25</v>
      </c>
    </row>
    <row r="14" spans="1:9" ht="27" thickBot="1" x14ac:dyDescent="0.2">
      <c r="A14" s="24" t="s">
        <v>50</v>
      </c>
      <c r="B14" s="5">
        <f>B12*B4*1.05</f>
        <v>10589.25</v>
      </c>
      <c r="C14" s="5">
        <f>C12*C4*1.05</f>
        <v>8658.7200000000012</v>
      </c>
      <c r="D14" s="5">
        <f t="shared" ref="D14:G14" si="0">D12*D4*1.05</f>
        <v>16298.982</v>
      </c>
      <c r="E14" s="14">
        <f>E12*E4*1.05</f>
        <v>9259.98675</v>
      </c>
      <c r="F14" s="14">
        <f>F12*F4*1.05</f>
        <v>9192.7174500000019</v>
      </c>
      <c r="G14" s="14">
        <f t="shared" si="0"/>
        <v>8780.8518000000004</v>
      </c>
      <c r="H14" s="11" t="s">
        <v>29</v>
      </c>
      <c r="I14" s="13" t="s">
        <v>30</v>
      </c>
    </row>
    <row r="15" spans="1:9" ht="27" thickBot="1" x14ac:dyDescent="0.2">
      <c r="A15" s="24" t="s">
        <v>53</v>
      </c>
      <c r="B15" s="5">
        <f>B13*B6*1000/10000</f>
        <v>35000</v>
      </c>
      <c r="C15" s="5">
        <f t="shared" ref="C15:F15" si="1">C13*C6*1000/10000</f>
        <v>34000</v>
      </c>
      <c r="D15" s="5">
        <f t="shared" si="1"/>
        <v>34000</v>
      </c>
      <c r="E15" s="26">
        <f t="shared" si="1"/>
        <v>34307.743589743593</v>
      </c>
      <c r="F15" s="26">
        <f t="shared" si="1"/>
        <v>34181.052631578947</v>
      </c>
      <c r="G15" s="26">
        <f>G13*G6*1000/10000</f>
        <v>36289.63636363636</v>
      </c>
      <c r="H15" s="11" t="s">
        <v>31</v>
      </c>
      <c r="I15" s="13"/>
    </row>
    <row r="16" spans="1:9" ht="27" thickBot="1" x14ac:dyDescent="0.2">
      <c r="A16" s="24" t="s">
        <v>51</v>
      </c>
      <c r="B16" s="27">
        <v>3240</v>
      </c>
      <c r="C16" s="27">
        <v>3240</v>
      </c>
      <c r="D16" s="27">
        <f>86*40</f>
        <v>3440</v>
      </c>
      <c r="E16" s="27">
        <f>81*35+98*4</f>
        <v>3227</v>
      </c>
      <c r="F16" s="27">
        <f>81*33+103*5</f>
        <v>3188</v>
      </c>
      <c r="G16" s="27">
        <f>81*12+21*103</f>
        <v>3135</v>
      </c>
      <c r="H16" s="11" t="s">
        <v>32</v>
      </c>
      <c r="I16" s="13" t="s">
        <v>33</v>
      </c>
    </row>
    <row r="17" spans="1:13" ht="27" thickBot="1" x14ac:dyDescent="0.2">
      <c r="A17" s="24" t="s">
        <v>52</v>
      </c>
      <c r="B17" s="5">
        <f>40*140</f>
        <v>5600</v>
      </c>
      <c r="C17" s="5">
        <f t="shared" ref="C17:G17" si="2">40*140</f>
        <v>5600</v>
      </c>
      <c r="D17" s="5">
        <f t="shared" si="2"/>
        <v>5600</v>
      </c>
      <c r="E17" s="5">
        <f t="shared" si="2"/>
        <v>5600</v>
      </c>
      <c r="F17" s="5">
        <f t="shared" si="2"/>
        <v>5600</v>
      </c>
      <c r="G17" s="5">
        <f t="shared" si="2"/>
        <v>5600</v>
      </c>
      <c r="H17" s="11" t="s">
        <v>34</v>
      </c>
      <c r="I17" s="13" t="s">
        <v>35</v>
      </c>
    </row>
    <row r="18" spans="1:13" ht="27" thickBot="1" x14ac:dyDescent="0.2">
      <c r="A18" s="24" t="s">
        <v>54</v>
      </c>
      <c r="B18" s="5">
        <f>55*B4</f>
        <v>2200</v>
      </c>
      <c r="C18" s="5">
        <f t="shared" ref="C18:F18" si="3">45*C4</f>
        <v>1800</v>
      </c>
      <c r="D18" s="5">
        <f>65*D4</f>
        <v>2600</v>
      </c>
      <c r="E18" s="5">
        <f>45*E4</f>
        <v>1755</v>
      </c>
      <c r="F18" s="5">
        <f t="shared" si="3"/>
        <v>1710</v>
      </c>
      <c r="G18" s="5">
        <f>45*G4</f>
        <v>1485</v>
      </c>
      <c r="H18" s="11" t="s">
        <v>36</v>
      </c>
      <c r="I18" s="13" t="s">
        <v>37</v>
      </c>
    </row>
    <row r="19" spans="1:13" ht="27" thickBot="1" x14ac:dyDescent="0.2">
      <c r="A19" s="24" t="s">
        <v>55</v>
      </c>
      <c r="B19" s="5">
        <f>28*40</f>
        <v>1120</v>
      </c>
      <c r="C19" s="5">
        <f t="shared" ref="C19:D19" si="4">28*40</f>
        <v>1120</v>
      </c>
      <c r="D19" s="5">
        <f t="shared" si="4"/>
        <v>1120</v>
      </c>
      <c r="E19" s="5">
        <f>28*35+34*4</f>
        <v>1116</v>
      </c>
      <c r="F19" s="5">
        <f>28*35+35*3</f>
        <v>1085</v>
      </c>
      <c r="G19" s="5">
        <f>28*12+35*21</f>
        <v>1071</v>
      </c>
      <c r="H19" s="11" t="s">
        <v>32</v>
      </c>
      <c r="I19" s="13" t="s">
        <v>38</v>
      </c>
    </row>
    <row r="20" spans="1:13" ht="27" thickBot="1" x14ac:dyDescent="0.2">
      <c r="A20" s="24" t="s">
        <v>56</v>
      </c>
      <c r="B20" s="5">
        <f>74.2*40+50*3.2</f>
        <v>3128</v>
      </c>
      <c r="C20" s="5">
        <f t="shared" ref="C20:F20" si="5">74.2*40+50*3.2</f>
        <v>3128</v>
      </c>
      <c r="D20" s="5">
        <f t="shared" si="5"/>
        <v>3128</v>
      </c>
      <c r="E20" s="5">
        <f t="shared" si="5"/>
        <v>3128</v>
      </c>
      <c r="F20" s="5">
        <f t="shared" si="5"/>
        <v>3128</v>
      </c>
      <c r="G20" s="5">
        <f>62.6*40+50*3.2</f>
        <v>2664</v>
      </c>
      <c r="H20" s="11" t="s">
        <v>34</v>
      </c>
      <c r="I20" s="13" t="s">
        <v>39</v>
      </c>
    </row>
    <row r="21" spans="1:13" ht="40.5" thickBot="1" x14ac:dyDescent="0.2">
      <c r="A21" s="24" t="s">
        <v>57</v>
      </c>
      <c r="B21" s="15">
        <f>B14+B15+B16+B17+B18+B19+B20</f>
        <v>60877.25</v>
      </c>
      <c r="C21" s="15">
        <f t="shared" ref="C21:G21" si="6">C14+C15+C16+C17+C18+C19+C20</f>
        <v>57546.720000000001</v>
      </c>
      <c r="D21" s="15">
        <f t="shared" si="6"/>
        <v>66186.982000000004</v>
      </c>
      <c r="E21" s="15">
        <f t="shared" si="6"/>
        <v>58393.73033974359</v>
      </c>
      <c r="F21" s="15">
        <f t="shared" si="6"/>
        <v>58084.77008157895</v>
      </c>
      <c r="G21" s="15">
        <f t="shared" si="6"/>
        <v>59025.488163636357</v>
      </c>
      <c r="H21" s="7"/>
      <c r="I21" s="13"/>
      <c r="M21">
        <v>3.2</v>
      </c>
    </row>
    <row r="22" spans="1:13" ht="25.5" x14ac:dyDescent="0.15">
      <c r="A22" s="29" t="s">
        <v>58</v>
      </c>
      <c r="B22" s="14">
        <f>B21/B9*10</f>
        <v>2.9105050021499421</v>
      </c>
      <c r="C22" s="14">
        <f t="shared" ref="C22:G22" si="7">C21/C9*10</f>
        <v>2.7328634575352018</v>
      </c>
      <c r="D22" s="14">
        <f t="shared" si="7"/>
        <v>2.8110753575802421</v>
      </c>
      <c r="E22" s="14">
        <f t="shared" si="7"/>
        <v>2.8106937175496087</v>
      </c>
      <c r="F22" s="14">
        <f t="shared" si="7"/>
        <v>2.896851752271389</v>
      </c>
      <c r="G22" s="14">
        <f t="shared" si="7"/>
        <v>2.9706375096561741</v>
      </c>
      <c r="H22" s="12" t="s">
        <v>40</v>
      </c>
      <c r="I22" s="13"/>
    </row>
    <row r="26" spans="1:13" ht="14.25" thickBot="1" x14ac:dyDescent="0.2"/>
    <row r="27" spans="1:13" ht="14.25" thickBot="1" x14ac:dyDescent="0.2">
      <c r="B27" s="5">
        <v>169634.13</v>
      </c>
      <c r="C27" s="5">
        <v>177721.86</v>
      </c>
      <c r="D27" s="5">
        <v>186194.34</v>
      </c>
      <c r="E27" s="5">
        <v>178055.48</v>
      </c>
      <c r="F27" s="5">
        <v>193343.19</v>
      </c>
      <c r="G27" s="5">
        <v>202635.24</v>
      </c>
    </row>
    <row r="32" spans="1:13" x14ac:dyDescent="0.15">
      <c r="I32" s="25" t="s">
        <v>48</v>
      </c>
      <c r="J32">
        <f>86*40</f>
        <v>3440</v>
      </c>
    </row>
    <row r="33" spans="9:9" x14ac:dyDescent="0.15">
      <c r="I33" s="25" t="s">
        <v>47</v>
      </c>
    </row>
    <row r="34" spans="9:9" x14ac:dyDescent="0.15">
      <c r="I34" s="25" t="s">
        <v>49</v>
      </c>
    </row>
  </sheetData>
  <phoneticPr fontId="9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I21"/>
  <sheetViews>
    <sheetView topLeftCell="F1" workbookViewId="0">
      <selection activeCell="H3" sqref="H3:I7"/>
    </sheetView>
  </sheetViews>
  <sheetFormatPr defaultColWidth="9" defaultRowHeight="13.5" x14ac:dyDescent="0.15"/>
  <sheetData>
    <row r="1" spans="2:9" x14ac:dyDescent="0.15">
      <c r="B1">
        <v>274.34899999999999</v>
      </c>
    </row>
    <row r="2" spans="2:9" x14ac:dyDescent="0.15">
      <c r="B2">
        <v>2222.623</v>
      </c>
    </row>
    <row r="3" spans="2:9" x14ac:dyDescent="0.15">
      <c r="B3">
        <v>2913.232</v>
      </c>
      <c r="H3">
        <v>10.1</v>
      </c>
      <c r="I3">
        <v>10.3</v>
      </c>
    </row>
    <row r="4" spans="2:9" x14ac:dyDescent="0.15">
      <c r="B4">
        <v>5619.058</v>
      </c>
      <c r="H4">
        <v>1</v>
      </c>
      <c r="I4">
        <v>10.3</v>
      </c>
    </row>
    <row r="5" spans="2:9" x14ac:dyDescent="0.15">
      <c r="B5">
        <v>276.01900000000001</v>
      </c>
      <c r="H5">
        <v>6.6</v>
      </c>
      <c r="I5">
        <v>9.4</v>
      </c>
    </row>
    <row r="6" spans="2:9" x14ac:dyDescent="0.15">
      <c r="B6">
        <v>1590.675</v>
      </c>
      <c r="H6">
        <v>1.9</v>
      </c>
    </row>
    <row r="7" spans="2:9" x14ac:dyDescent="0.15">
      <c r="B7">
        <v>2744.5749999999998</v>
      </c>
      <c r="H7">
        <v>3.6</v>
      </c>
      <c r="I7">
        <v>9.4</v>
      </c>
    </row>
    <row r="8" spans="2:9" x14ac:dyDescent="0.15">
      <c r="B8">
        <v>1441.72</v>
      </c>
    </row>
    <row r="9" spans="2:9" x14ac:dyDescent="0.15">
      <c r="B9">
        <v>1720</v>
      </c>
    </row>
    <row r="10" spans="2:9" x14ac:dyDescent="0.15">
      <c r="B10">
        <v>3191</v>
      </c>
    </row>
    <row r="11" spans="2:9" x14ac:dyDescent="0.15">
      <c r="B11">
        <v>1466</v>
      </c>
    </row>
    <row r="12" spans="2:9" x14ac:dyDescent="0.15">
      <c r="B12">
        <v>3466</v>
      </c>
    </row>
    <row r="13" spans="2:9" x14ac:dyDescent="0.15">
      <c r="B13">
        <v>1459</v>
      </c>
    </row>
    <row r="14" spans="2:9" x14ac:dyDescent="0.15">
      <c r="B14">
        <v>265</v>
      </c>
    </row>
    <row r="15" spans="2:9" x14ac:dyDescent="0.15">
      <c r="B15">
        <v>3572</v>
      </c>
    </row>
    <row r="21" spans="4:4" x14ac:dyDescent="0.15">
      <c r="D21">
        <v>48664</v>
      </c>
    </row>
  </sheetData>
  <phoneticPr fontId="9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机型比选</vt:lpstr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cp:lastPrinted>2018-06-21T06:34:00Z</cp:lastPrinted>
  <dcterms:created xsi:type="dcterms:W3CDTF">2018-05-22T03:57:00Z</dcterms:created>
  <dcterms:modified xsi:type="dcterms:W3CDTF">2019-05-08T10:11:34Z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2052-10.1.0.6065</vt:lpwstr>
  </property>
</Properties>
</file>