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Odoo12_community\myaddons\auto_word\demo\导表\"/>
    </mc:Choice>
  </mc:AlternateContent>
  <xr:revisionPtr revIDLastSave="0" documentId="8_{8AC8DF5A-B25B-4B32-9151-720162FB49FF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7" i="3" l="1"/>
  <c r="Q17" i="3"/>
  <c r="P17" i="3"/>
  <c r="O17" i="3"/>
  <c r="D30" i="4"/>
  <c r="G15" i="5"/>
  <c r="K15" i="5" s="1"/>
  <c r="F15" i="5"/>
  <c r="D147" i="2"/>
  <c r="D146" i="2"/>
  <c r="F29" i="4"/>
  <c r="J16" i="4"/>
  <c r="H16" i="4"/>
  <c r="F16" i="4"/>
  <c r="D87" i="2" a="1"/>
  <c r="D87" i="2" s="1"/>
  <c r="M15" i="5"/>
  <c r="I15" i="5"/>
  <c r="H15" i="5"/>
  <c r="L15" i="5" s="1"/>
  <c r="D73" i="2" a="1"/>
  <c r="D73" i="2" s="1"/>
  <c r="R18" i="3"/>
  <c r="H99" i="3"/>
  <c r="O98" i="3"/>
  <c r="M98" i="3"/>
  <c r="L98" i="3"/>
  <c r="K98" i="3"/>
  <c r="N98" i="3" s="1"/>
  <c r="H98" i="3"/>
  <c r="U18" i="3"/>
  <c r="Q18" i="3"/>
  <c r="P18" i="3"/>
  <c r="O18" i="3"/>
  <c r="Q26" i="3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D62" i="2" s="1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H2" i="2"/>
  <c r="S24" i="3" l="1"/>
  <c r="S83" i="3"/>
  <c r="J15" i="5"/>
  <c r="S18" i="3"/>
  <c r="T18" i="3" s="1"/>
  <c r="I98" i="3"/>
  <c r="J98" i="3" s="1"/>
  <c r="E36" i="4"/>
  <c r="M21" i="4"/>
  <c r="I101" i="3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95" i="2"/>
  <c r="D184" i="1" s="1"/>
  <c r="D194" i="2"/>
  <c r="D183" i="1" s="1"/>
  <c r="D193" i="2"/>
  <c r="D182" i="1" s="1"/>
  <c r="D191" i="2"/>
  <c r="D180" i="1" s="1"/>
  <c r="C185" i="2"/>
  <c r="C174" i="1" s="1"/>
  <c r="C184" i="2"/>
  <c r="C173" i="1" s="1"/>
  <c r="D160" i="2"/>
  <c r="D149" i="1" s="1"/>
  <c r="C160" i="2"/>
  <c r="C149" i="1" s="1"/>
  <c r="E110" i="2"/>
  <c r="AJ19" i="4"/>
  <c r="AJ21" i="4"/>
  <c r="AJ23" i="4"/>
  <c r="AJ22" i="4"/>
  <c r="AJ20" i="4"/>
  <c r="AJ18" i="4"/>
  <c r="AJ17" i="4"/>
  <c r="AJ16" i="4"/>
  <c r="O99" i="3"/>
  <c r="O100" i="3"/>
  <c r="O101" i="3"/>
  <c r="C172" i="2" s="1"/>
  <c r="C161" i="1" s="1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46" i="2"/>
  <c r="C135" i="1" s="1"/>
  <c r="D149" i="2"/>
  <c r="D138" i="1" s="1"/>
  <c r="D135" i="1"/>
  <c r="D150" i="2"/>
  <c r="D139" i="1" s="1"/>
  <c r="D148" i="2"/>
  <c r="D137" i="1" s="1"/>
  <c r="D136" i="1"/>
  <c r="C183" i="2" l="1"/>
  <c r="C172" i="1" s="1"/>
  <c r="E99" i="1"/>
  <c r="E160" i="2"/>
  <c r="E149" i="1" s="1"/>
  <c r="C151" i="2"/>
  <c r="C140" i="1" s="1"/>
  <c r="D151" i="2"/>
  <c r="C179" i="2" l="1"/>
  <c r="C168" i="1" s="1"/>
  <c r="D140" i="1"/>
  <c r="D192" i="2"/>
  <c r="D181" i="1" s="1"/>
  <c r="H16" i="5"/>
  <c r="L16" i="5" s="1"/>
  <c r="D62" i="1"/>
  <c r="I16" i="5" l="1"/>
  <c r="D76" i="2" s="1" a="1"/>
  <c r="D76" i="2" s="1"/>
  <c r="D65" i="1" s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s="1" a="1"/>
  <c r="D78" i="2" s="1"/>
  <c r="D67" i="1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C162" i="1" l="1"/>
  <c r="E134" i="2"/>
  <c r="E123" i="1" s="1"/>
  <c r="D123" i="1"/>
  <c r="D125" i="1"/>
  <c r="D157" i="2"/>
  <c r="D146" i="1" s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D91" i="1" l="1"/>
  <c r="E102" i="2"/>
  <c r="E111" i="1"/>
  <c r="E136" i="2"/>
  <c r="E125" i="1" s="1"/>
  <c r="E124" i="1"/>
  <c r="E91" i="1"/>
  <c r="E106" i="2"/>
  <c r="E95" i="1" s="1"/>
  <c r="C181" i="2"/>
  <c r="C170" i="1" s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93" i="1" s="1"/>
  <c r="E123" i="2"/>
  <c r="E112" i="1" s="1"/>
  <c r="E131" i="2"/>
  <c r="E120" i="1" s="1"/>
  <c r="E121" i="2"/>
  <c r="E110" i="1" s="1"/>
  <c r="E141" i="2"/>
  <c r="E130" i="1" s="1"/>
  <c r="E120" i="2"/>
  <c r="E109" i="1" s="1"/>
  <c r="E115" i="2"/>
  <c r="E104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129" i="2" l="1"/>
  <c r="E118" i="1" s="1"/>
  <c r="D158" i="2"/>
  <c r="D147" i="1" s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D50" i="2" s="1" a="1"/>
  <c r="D50" i="2" s="1"/>
  <c r="D52" i="2" s="1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E137" i="2"/>
  <c r="E126" i="1" s="1"/>
  <c r="D126" i="1"/>
  <c r="I30" i="4"/>
  <c r="I31" i="4"/>
  <c r="I32" i="4"/>
  <c r="I33" i="4"/>
  <c r="I34" i="4"/>
  <c r="I35" i="4"/>
  <c r="I36" i="4"/>
  <c r="I29" i="4"/>
  <c r="D159" i="2" l="1"/>
  <c r="D148" i="1" s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D127" i="1"/>
  <c r="E112" i="2"/>
  <c r="E101" i="1" s="1"/>
  <c r="D101" i="1"/>
  <c r="E103" i="2"/>
  <c r="E92" i="1" s="1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C171" i="2" s="1" a="1"/>
  <c r="C171" i="2" s="1"/>
  <c r="C174" i="2" s="1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C160" i="1" l="1"/>
  <c r="C180" i="2"/>
  <c r="C169" i="1" s="1"/>
  <c r="C158" i="2"/>
  <c r="E62" i="2"/>
  <c r="E51" i="1" s="1"/>
  <c r="D51" i="1"/>
  <c r="E65" i="2"/>
  <c r="E54" i="1" s="1"/>
  <c r="D54" i="1"/>
  <c r="C159" i="2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58" i="2" l="1"/>
  <c r="E147" i="1" s="1"/>
  <c r="C147" i="1"/>
  <c r="D174" i="2"/>
  <c r="C163" i="1"/>
  <c r="D163" i="1" s="1"/>
  <c r="E159" i="2"/>
  <c r="E148" i="1" s="1"/>
  <c r="C148" i="1"/>
  <c r="D77" i="2" a="1"/>
  <c r="D77" i="2" s="1"/>
  <c r="D198" i="2"/>
  <c r="D187" i="1" s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C157" i="2"/>
  <c r="D66" i="1"/>
  <c r="E42" i="1"/>
  <c r="D199" i="2"/>
  <c r="D188" i="1" s="1"/>
  <c r="D38" i="1"/>
  <c r="E48" i="2"/>
  <c r="E49" i="2"/>
  <c r="D39" i="1"/>
  <c r="C156" i="2" l="1"/>
  <c r="E39" i="1"/>
  <c r="D156" i="2"/>
  <c r="C145" i="1"/>
  <c r="E157" i="2"/>
  <c r="E146" i="1" s="1"/>
  <c r="C146" i="1"/>
  <c r="C161" i="2"/>
  <c r="E38" i="1"/>
  <c r="D196" i="2" l="1"/>
  <c r="D185" i="1" s="1"/>
  <c r="C150" i="1"/>
  <c r="D161" i="2"/>
  <c r="E161" i="2" s="1"/>
  <c r="E150" i="1" s="1"/>
  <c r="D145" i="1"/>
  <c r="E156" i="2"/>
  <c r="E145" i="1" s="1"/>
  <c r="D46" i="1"/>
  <c r="E56" i="2"/>
  <c r="E46" i="1" s="1"/>
  <c r="D197" i="2" l="1"/>
  <c r="D186" i="1" s="1"/>
  <c r="D150" i="1"/>
  <c r="F166" i="2"/>
  <c r="F155" i="1" s="1"/>
  <c r="E166" i="2"/>
  <c r="E155" i="1" s="1"/>
  <c r="C182" i="2"/>
  <c r="G166" i="2"/>
  <c r="G155" i="1" s="1"/>
  <c r="C166" i="2"/>
  <c r="C155" i="1" s="1"/>
  <c r="B166" i="2"/>
  <c r="D166" i="2" l="1"/>
  <c r="D155" i="1" s="1"/>
  <c r="B155" i="1"/>
  <c r="C186" i="2"/>
  <c r="C171" i="1"/>
  <c r="D200" i="2"/>
  <c r="D189" i="1" s="1"/>
  <c r="D186" i="2" l="1"/>
  <c r="C175" i="1"/>
  <c r="D1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dxy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<sst xmlns="http://schemas.openxmlformats.org/spreadsheetml/2006/main" count="1060" uniqueCount="402">
  <si>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</si>
  <si>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</si>
  <si>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</si>
  <si>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</si>
  <si>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</si>
  <si>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</si>
  <si>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</si>
  <si>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</si>
  <si>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</si>
  <si>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</si>
  <si>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</si>
  <si>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</si>
  <si>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</si>
  <si>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</si>
  <si>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</si>
  <si>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</si>
  <si>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</si>
  <si>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</si>
  <si>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</si>
  <si>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</si>
  <si>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</si>
  <si>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</si>
  <si>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</si>
  <si>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</si>
  <si>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</si>
  <si>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</si>
  <si>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</si>
  <si>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</si>
  <si>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</si>
  <si>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</si>
  <si>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</si>
  <si>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</si>
  <si>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</si>
  <si>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</si>
  <si>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</si>
  <si>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</si>
  <si>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</si>
  <si>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</si>
  <si>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</si>
  <si>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</si>
  <si>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</si>
  <si>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</si>
  <si>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</si>
  <si>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</si>
  <si>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</si>
  <si>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</si>
  <si>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</si>
  <si>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</si>
  <si>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</si>
  <si>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</si>
  <si>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</si>
  <si>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</si>
  <si>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</si>
  <si>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</si>
  <si>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</si>
  <si>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</si>
  <si>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</si>
  <si>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</si>
  <si>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</si>
  <si>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</si>
  <si>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</si>
  <si>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</si>
  <si>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</si>
  <si>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</si>
  <si>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</si>
  <si>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</si>
  <si>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</si>
  <si>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</si>
  <si>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</si>
  <si>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</si>
  <si>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</si>
  <si>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</si>
  <si>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</si>
  <si>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</si>
  <si>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</si>
  <si>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</si>
  <si>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</si>
  <si>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</si>
  <si>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</si>
  <si>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</si>
  <si>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</si>
  <si>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</si>
  <si>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</si>
  <si>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</si>
  <si>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</si>
  <si>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</si>
  <si>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</si>
  <si>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</si>
  <si>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</si>
  <si>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</si>
  <si>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</si>
  <si>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</si>
  <si>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</si>
  <si>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</si>
  <si>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</si>
  <si>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</si>
  <si>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</si>
  <si>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</si>
  <si>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</si>
  <si>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</si>
  <si>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</si>
  <si>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</si>
  <si>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</si>
  <si>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</si>
  <si>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</si>
  <si>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</si>
  <si>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</si>
  <si>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</si>
  <si>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</si>
  <si>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</si>
  <si>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</si>
  <si>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</si>
  <si>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</si>
  <si>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</si>
  <si>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</si>
  <si>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</si>
  <si>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</si>
  <si>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</si>
  <si>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</si>
  <si>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</si>
  <si>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</si>
  <si>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</si>
  <si>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</si>
  <si>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</si>
  <si>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</si>
  <si>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</si>
  <si>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</si>
  <si>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</si>
  <si>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</si>
  <si>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</si>
  <si>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</si>
  <si>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</si>
  <si>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</si>
  <si>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</si>
  <si>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</si>
  <si>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</si>
  <si>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</si>
  <si>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</si>
  <si>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</si>
  <si>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</si>
  <si>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</si>
  <si>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</si>
  <si>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</si>
  <si>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</si>
  <si>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</si>
  <si>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</si>
  <si>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</si>
  <si>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</si>
  <si>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</si>
  <si>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</si>
  <si>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</si>
  <si>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</si>
  <si>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</si>
  <si>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</si>
  <si>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</si>
  <si>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</si>
  <si>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t>陡坡低山</t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</si>
  <si>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</si>
  <si>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</si>
  <si>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</si>
  <si>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</si>
  <si>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</si>
  <si>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</si>
  <si>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</si>
  <si>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</si>
  <si>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</si>
  <si>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</si>
  <si>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</si>
  <si>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</si>
  <si>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</si>
  <si>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</si>
  <si>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</si>
  <si>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</si>
  <si>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</si>
  <si>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</si>
  <si>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</si>
  <si>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</si>
  <si>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</si>
  <si>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</si>
  <si>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</si>
  <si>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</si>
  <si>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</si>
  <si>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</si>
  <si>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</si>
  <si>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</si>
  <si>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</si>
  <si>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</si>
  <si>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</si>
  <si>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</si>
  <si>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</si>
  <si>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</si>
  <si>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</si>
  <si>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</si>
  <si>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</si>
  <si>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</si>
  <si>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</si>
  <si>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</si>
  <si>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</si>
  <si>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</si>
  <si>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</si>
  <si>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</si>
  <si>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</si>
  <si>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</si>
  <si>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</si>
  <si>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</si>
  <si>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</si>
  <si>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</si>
  <si>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</si>
  <si>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</si>
  <si>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</si>
  <si>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</si>
  <si>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</si>
  <si>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</si>
  <si>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</si>
  <si>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</si>
  <si>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</si>
  <si>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</si>
  <si>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</si>
  <si>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</si>
  <si>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</si>
  <si>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</si>
  <si>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</si>
  <si>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</si>
  <si>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</si>
  <si>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</si>
  <si>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</si>
  <si>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</si>
  <si>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</si>
  <si>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</si>
  <si>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</si>
  <si>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</si>
  <si>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</si>
  <si>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</si>
  <si>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</si>
  <si>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</si>
  <si>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</si>
  <si>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</si>
  <si>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</si>
  <si>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</si>
  <si>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</si>
  <si>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</si>
  <si>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</si>
  <si>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</si>
  <si>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</si>
  <si>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</si>
  <si>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</si>
  <si>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</si>
  <si>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</si>
  <si>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</si>
  <si>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</si>
  <si>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</si>
  <si>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</si>
  <si>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</si>
  <si>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</si>
  <si>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</si>
  <si>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</si>
  <si>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</si>
  <si>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</si>
  <si>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</si>
  <si>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</si>
  <si>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</si>
  <si>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</si>
  <si>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</si>
  <si>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</si>
  <si>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</si>
  <si>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</si>
  <si>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</si>
  <si>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</si>
  <si>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</si>
  <si>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</si>
  <si>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</si>
  <si>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</si>
  <si>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</si>
  <si>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</si>
  <si>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</si>
  <si>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</si>
  <si>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</si>
  <si>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</si>
  <si>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</si>
  <si>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</si>
  <si>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</si>
  <si>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</si>
  <si>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</si>
  <si>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</si>
  <si>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</si>
  <si>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</si>
  <si>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</si>
  <si>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</si>
  <si>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</si>
  <si>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</si>
  <si>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</si>
  <si>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</si>
  <si>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</si>
  <si>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</si>
  <si>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</si>
  <si>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</si>
  <si>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</si>
  <si>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架空线路</t>
    <phoneticPr fontId="5" type="noConversion"/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</si>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</sst>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7" zoomScaleNormal="100" workbookViewId="0">
      <selection activeCell="C136" sqref="C136"/>
    </sheetView>
  </sheetViews>
  <sheetFormatPr defaultColWidth="9" defaultRowHeight="15.6" x14ac:dyDescent="0.25"/>
  <cols>
    <col min="1" max="1" width="20.5" style="2" bestFit="1" customWidth="1"/>
    <col min="2" max="2" width="23.69921875" style="2" customWidth="1"/>
    <col min="3" max="3" width="17.3984375" style="2" customWidth="1"/>
    <col min="4" max="4" width="14.19921875" style="2" customWidth="1"/>
    <col min="5" max="5" width="18.19921875" style="2" customWidth="1"/>
    <col min="6" max="6" width="10" style="2" bestFit="1" customWidth="1"/>
    <col min="7" max="10" width="9" style="2"/>
    <col min="11" max="11" width="11.19921875" style="2" customWidth="1"/>
    <col min="12" max="12" width="11.59765625" style="2" customWidth="1"/>
    <col min="13" max="13" width="9" style="2"/>
    <col min="14" max="14" width="11.19921875" style="2" customWidth="1"/>
    <col min="15" max="15" width="11.5" style="2" customWidth="1"/>
    <col min="16" max="16" width="11.69921875" style="2" customWidth="1"/>
    <col min="17" max="16384" width="9" style="2"/>
  </cols>
  <sheetData>
    <row r="1" spans="1:12" ht="18" customHeight="1" thickBot="1" x14ac:dyDescent="0.3">
      <c r="A1" s="147" t="s">
        <v>364</v>
      </c>
      <c r="B1" s="14"/>
      <c r="C1" s="14" t="s">
        <v>363</v>
      </c>
      <c r="D1" s="14"/>
      <c r="E1" s="14"/>
      <c r="F1" s="14"/>
    </row>
    <row r="2" spans="1:12" ht="18" customHeight="1" x14ac:dyDescent="0.25">
      <c r="A2" s="123" t="s">
        <v>312</v>
      </c>
      <c r="B2" s="176" t="s">
        <v>313</v>
      </c>
      <c r="C2" s="176" t="s">
        <v>314</v>
      </c>
      <c r="D2" s="176" t="s">
        <v>315</v>
      </c>
      <c r="E2" s="176" t="s">
        <v>316</v>
      </c>
      <c r="F2" s="176" t="s">
        <v>317</v>
      </c>
      <c r="G2" s="179" t="s">
        <v>318</v>
      </c>
    </row>
    <row r="3" spans="1:12" ht="18" customHeight="1" x14ac:dyDescent="0.25">
      <c r="A3" s="180" t="s">
        <v>319</v>
      </c>
      <c r="B3" s="177">
        <f>条件输入!B13</f>
        <v>588.5</v>
      </c>
      <c r="C3" s="177">
        <f>条件输入!C13</f>
        <v>0</v>
      </c>
      <c r="D3" s="177">
        <f>条件输入!D13</f>
        <v>4316.8</v>
      </c>
      <c r="E3" s="177">
        <f>条件输入!E13</f>
        <v>45321.2</v>
      </c>
      <c r="F3" s="177">
        <f>条件输入!F13</f>
        <v>0</v>
      </c>
      <c r="G3" s="181">
        <f>条件输入!G13</f>
        <v>1598.3</v>
      </c>
    </row>
    <row r="4" spans="1:12" ht="18" customHeight="1" x14ac:dyDescent="0.25">
      <c r="A4" s="180" t="s">
        <v>320</v>
      </c>
      <c r="B4" s="177">
        <f>条件输入!B14</f>
        <v>803.5</v>
      </c>
      <c r="C4" s="177">
        <f>条件输入!C14</f>
        <v>0</v>
      </c>
      <c r="D4" s="177">
        <f>条件输入!D14</f>
        <v>4285.2</v>
      </c>
      <c r="E4" s="177">
        <f>条件输入!E14</f>
        <v>64398.8</v>
      </c>
      <c r="F4" s="177">
        <f>条件输入!F14</f>
        <v>0</v>
      </c>
      <c r="G4" s="181">
        <f>条件输入!G14</f>
        <v>96.3</v>
      </c>
    </row>
    <row r="5" spans="1:12" ht="18" customHeight="1" x14ac:dyDescent="0.25">
      <c r="A5" s="180" t="s">
        <v>321</v>
      </c>
      <c r="B5" s="177">
        <f>条件输入!B15</f>
        <v>801.79899999999998</v>
      </c>
      <c r="C5" s="177">
        <f>条件输入!C15</f>
        <v>0</v>
      </c>
      <c r="D5" s="177">
        <f>条件输入!D15</f>
        <v>4194.4669999999996</v>
      </c>
      <c r="E5" s="177">
        <f>条件输入!E15</f>
        <v>46936.474000000002</v>
      </c>
      <c r="F5" s="177">
        <f>条件输入!F15</f>
        <v>0</v>
      </c>
      <c r="G5" s="181">
        <f>条件输入!G15</f>
        <v>1598.3</v>
      </c>
    </row>
    <row r="6" spans="1:12" ht="18" customHeight="1" x14ac:dyDescent="0.25">
      <c r="A6" s="180" t="s">
        <v>322</v>
      </c>
      <c r="B6" s="177">
        <f>条件输入!B16</f>
        <v>1908.0029999999999</v>
      </c>
      <c r="C6" s="177">
        <f>条件输入!C16</f>
        <v>0</v>
      </c>
      <c r="D6" s="177">
        <f>条件输入!D16</f>
        <v>3560.0259999999998</v>
      </c>
      <c r="E6" s="177">
        <f>条件输入!E16</f>
        <v>55861.254000000001</v>
      </c>
      <c r="F6" s="177">
        <f>条件输入!F16</f>
        <v>0</v>
      </c>
      <c r="G6" s="181">
        <f>条件输入!G16</f>
        <v>1598.3</v>
      </c>
    </row>
    <row r="7" spans="1:12" ht="18" customHeight="1" x14ac:dyDescent="0.25">
      <c r="A7" s="180" t="s">
        <v>323</v>
      </c>
      <c r="B7" s="177">
        <f>条件输入!B17</f>
        <v>345</v>
      </c>
      <c r="C7" s="177">
        <f>条件输入!C17</f>
        <v>248.6</v>
      </c>
      <c r="D7" s="177">
        <f>条件输入!D17</f>
        <v>136.19999999999999</v>
      </c>
      <c r="E7" s="177">
        <f>条件输入!E17</f>
        <v>10685.4</v>
      </c>
      <c r="F7" s="177">
        <f>条件输入!F17</f>
        <v>28881.3</v>
      </c>
      <c r="G7" s="181">
        <f>条件输入!G17</f>
        <v>5033.3</v>
      </c>
    </row>
    <row r="8" spans="1:12" ht="18" customHeight="1" thickBot="1" x14ac:dyDescent="0.3">
      <c r="A8" s="182" t="s">
        <v>324</v>
      </c>
      <c r="B8" s="178">
        <f>条件输入!B18</f>
        <v>283.5</v>
      </c>
      <c r="C8" s="178">
        <f>条件输入!C18</f>
        <v>194.7</v>
      </c>
      <c r="D8" s="178">
        <f>条件输入!D18</f>
        <v>106</v>
      </c>
      <c r="E8" s="178">
        <f>条件输入!E18</f>
        <v>8481.4</v>
      </c>
      <c r="F8" s="178">
        <f>条件输入!F18</f>
        <v>19153.400000000001</v>
      </c>
      <c r="G8" s="183">
        <f>条件输入!G18</f>
        <v>3734.3</v>
      </c>
    </row>
    <row r="9" spans="1:12" ht="18" customHeight="1" x14ac:dyDescent="0.25"/>
    <row r="10" spans="1:12" ht="18" customHeight="1" x14ac:dyDescent="0.25"/>
    <row r="11" spans="1:12" ht="18" customHeight="1" thickBot="1" x14ac:dyDescent="0.3">
      <c r="A11" s="147" t="s">
        <v>366</v>
      </c>
      <c r="B11" s="14"/>
      <c r="C11" s="14" t="s">
        <v>365</v>
      </c>
      <c r="D11" s="14"/>
      <c r="E11" s="14"/>
      <c r="F11" s="14"/>
    </row>
    <row r="12" spans="1:12" ht="18" customHeight="1" x14ac:dyDescent="0.25">
      <c r="A12" s="123" t="s">
        <v>327</v>
      </c>
      <c r="B12" s="176" t="s">
        <v>328</v>
      </c>
      <c r="C12" s="176" t="s">
        <v>329</v>
      </c>
      <c r="D12" s="176" t="s">
        <v>342</v>
      </c>
      <c r="E12" s="176" t="s">
        <v>330</v>
      </c>
      <c r="F12" s="176" t="s">
        <v>331</v>
      </c>
      <c r="G12" s="176" t="s">
        <v>332</v>
      </c>
      <c r="H12" s="176" t="s">
        <v>333</v>
      </c>
      <c r="I12" s="176" t="s">
        <v>334</v>
      </c>
      <c r="J12" s="176" t="s">
        <v>335</v>
      </c>
      <c r="K12" s="176" t="s">
        <v>336</v>
      </c>
      <c r="L12" s="179" t="s">
        <v>337</v>
      </c>
    </row>
    <row r="13" spans="1:12" ht="18" customHeight="1" x14ac:dyDescent="0.25">
      <c r="A13" s="180">
        <v>1</v>
      </c>
      <c r="B13" s="177" t="s">
        <v>338</v>
      </c>
      <c r="C13" s="177">
        <f>条件输入!C23</f>
        <v>3</v>
      </c>
      <c r="D13" s="177">
        <f>条件输入!D23</f>
        <v>18</v>
      </c>
      <c r="E13" s="177">
        <f>条件输入!E23</f>
        <v>5</v>
      </c>
      <c r="F13" s="177">
        <f>条件输入!F23</f>
        <v>10</v>
      </c>
      <c r="G13" s="177">
        <f>条件输入!G23</f>
        <v>18</v>
      </c>
      <c r="H13" s="177">
        <f>条件输入!H23</f>
        <v>120</v>
      </c>
      <c r="I13" s="177">
        <f>条件输入!I23</f>
        <v>3</v>
      </c>
      <c r="J13" s="177">
        <f>条件输入!J23</f>
        <v>4.4000000000000004</v>
      </c>
      <c r="K13" s="177">
        <f>条件输入!K23</f>
        <v>1.5</v>
      </c>
      <c r="L13" s="181">
        <f>条件输入!L23</f>
        <v>120</v>
      </c>
    </row>
    <row r="14" spans="1:12" ht="18" customHeight="1" x14ac:dyDescent="0.25">
      <c r="A14" s="180">
        <v>2</v>
      </c>
      <c r="B14" s="177" t="s">
        <v>339</v>
      </c>
      <c r="C14" s="177">
        <f>条件输入!C24</f>
        <v>20</v>
      </c>
      <c r="D14" s="177">
        <f>条件输入!D24</f>
        <v>19</v>
      </c>
      <c r="E14" s="177">
        <f>条件输入!E24</f>
        <v>10</v>
      </c>
      <c r="F14" s="177">
        <f>条件输入!F24</f>
        <v>10</v>
      </c>
      <c r="G14" s="177">
        <f>条件输入!G24</f>
        <v>20</v>
      </c>
      <c r="H14" s="177">
        <f>条件输入!H24</f>
        <v>160</v>
      </c>
      <c r="I14" s="177">
        <f>条件输入!I24</f>
        <v>3</v>
      </c>
      <c r="J14" s="177">
        <f>条件输入!J24</f>
        <v>4.4000000000000004</v>
      </c>
      <c r="K14" s="177">
        <f>条件输入!K24</f>
        <v>1.5</v>
      </c>
      <c r="L14" s="181">
        <f>条件输入!L24</f>
        <v>160</v>
      </c>
    </row>
    <row r="15" spans="1:12" ht="18" customHeight="1" x14ac:dyDescent="0.25">
      <c r="A15" s="180">
        <v>3</v>
      </c>
      <c r="B15" s="177" t="s">
        <v>340</v>
      </c>
      <c r="C15" s="177">
        <f>条件输入!C25</f>
        <v>0</v>
      </c>
      <c r="D15" s="177">
        <f>条件输入!D25</f>
        <v>0</v>
      </c>
      <c r="E15" s="177">
        <f>条件输入!E25</f>
        <v>0</v>
      </c>
      <c r="F15" s="177">
        <f>条件输入!F25</f>
        <v>0</v>
      </c>
      <c r="G15" s="177">
        <f>条件输入!G25</f>
        <v>0</v>
      </c>
      <c r="H15" s="177">
        <f>条件输入!H25</f>
        <v>0</v>
      </c>
      <c r="I15" s="177">
        <f>条件输入!I25</f>
        <v>0</v>
      </c>
      <c r="J15" s="177">
        <f>条件输入!J25</f>
        <v>0</v>
      </c>
      <c r="K15" s="177">
        <f>条件输入!K25</f>
        <v>0</v>
      </c>
      <c r="L15" s="181">
        <f>条件输入!L25</f>
        <v>0</v>
      </c>
    </row>
    <row r="16" spans="1:12" ht="18" customHeight="1" thickBot="1" x14ac:dyDescent="0.3">
      <c r="A16" s="182">
        <v>4</v>
      </c>
      <c r="B16" s="178" t="s">
        <v>341</v>
      </c>
      <c r="C16" s="178">
        <f>条件输入!C26</f>
        <v>0</v>
      </c>
      <c r="D16" s="178">
        <f>条件输入!D26</f>
        <v>0</v>
      </c>
      <c r="E16" s="178">
        <f>条件输入!E26</f>
        <v>0</v>
      </c>
      <c r="F16" s="178">
        <f>条件输入!F26</f>
        <v>0</v>
      </c>
      <c r="G16" s="178">
        <f>条件输入!G26</f>
        <v>0</v>
      </c>
      <c r="H16" s="178">
        <f>条件输入!H26</f>
        <v>0</v>
      </c>
      <c r="I16" s="178">
        <f>条件输入!I26</f>
        <v>0</v>
      </c>
      <c r="J16" s="178">
        <f>条件输入!J26</f>
        <v>0</v>
      </c>
      <c r="K16" s="178">
        <f>条件输入!K26</f>
        <v>0</v>
      </c>
      <c r="L16" s="183">
        <f>条件输入!L26</f>
        <v>0</v>
      </c>
    </row>
    <row r="17" spans="1:7" ht="18" customHeight="1" x14ac:dyDescent="0.25"/>
    <row r="18" spans="1:7" ht="18" customHeight="1" x14ac:dyDescent="0.25"/>
    <row r="19" spans="1:7" ht="18" customHeight="1" thickBot="1" x14ac:dyDescent="0.3">
      <c r="A19" s="2" t="s">
        <v>367</v>
      </c>
      <c r="C19" s="2" t="s">
        <v>368</v>
      </c>
    </row>
    <row r="20" spans="1:7" ht="18" customHeight="1" x14ac:dyDescent="0.25">
      <c r="A20" s="123" t="s">
        <v>344</v>
      </c>
      <c r="B20" s="176" t="s">
        <v>1</v>
      </c>
      <c r="C20" s="242" t="s">
        <v>319</v>
      </c>
      <c r="D20" s="243"/>
      <c r="E20" s="242" t="s">
        <v>320</v>
      </c>
      <c r="F20" s="243"/>
      <c r="G20" s="179" t="s">
        <v>345</v>
      </c>
    </row>
    <row r="21" spans="1:7" ht="18" customHeight="1" x14ac:dyDescent="0.25">
      <c r="A21" s="180"/>
      <c r="B21" s="177"/>
      <c r="C21" s="177" t="s">
        <v>346</v>
      </c>
      <c r="D21" s="177" t="s">
        <v>347</v>
      </c>
      <c r="E21" s="177" t="s">
        <v>346</v>
      </c>
      <c r="F21" s="177" t="s">
        <v>347</v>
      </c>
      <c r="G21" s="181"/>
    </row>
    <row r="22" spans="1:7" ht="18" customHeight="1" x14ac:dyDescent="0.25">
      <c r="A22" s="244" t="s">
        <v>348</v>
      </c>
      <c r="B22" s="245"/>
      <c r="C22" s="245"/>
      <c r="D22" s="245"/>
      <c r="E22" s="245"/>
      <c r="F22" s="245"/>
      <c r="G22" s="246"/>
    </row>
    <row r="23" spans="1:7" ht="18" customHeight="1" x14ac:dyDescent="0.25">
      <c r="A23" s="180" t="s">
        <v>349</v>
      </c>
      <c r="B23" s="177"/>
      <c r="C23" s="177">
        <f>条件输入!C33</f>
        <v>0.23799999999999999</v>
      </c>
      <c r="D23" s="177">
        <f>条件输入!D33</f>
        <v>0.25</v>
      </c>
      <c r="E23" s="177">
        <f>条件输入!E33</f>
        <v>0.33800000000000002</v>
      </c>
      <c r="F23" s="177">
        <f>条件输入!F33</f>
        <v>0.43</v>
      </c>
      <c r="G23" s="181"/>
    </row>
    <row r="24" spans="1:7" ht="18" customHeight="1" x14ac:dyDescent="0.25">
      <c r="A24" s="180" t="s">
        <v>350</v>
      </c>
      <c r="B24" s="177"/>
      <c r="C24" s="177"/>
      <c r="D24" s="177"/>
      <c r="E24" s="177"/>
      <c r="F24" s="177"/>
      <c r="G24" s="181"/>
    </row>
    <row r="25" spans="1:7" ht="18" customHeight="1" x14ac:dyDescent="0.25">
      <c r="A25" s="180" t="s">
        <v>351</v>
      </c>
      <c r="B25" s="177" t="s">
        <v>352</v>
      </c>
      <c r="C25" s="177">
        <f>条件输入!C35</f>
        <v>85.85</v>
      </c>
      <c r="D25" s="177">
        <f>条件输入!D35</f>
        <v>529</v>
      </c>
      <c r="E25" s="177">
        <f>条件输入!E35</f>
        <v>94.634</v>
      </c>
      <c r="F25" s="177">
        <f>条件输入!F35</f>
        <v>529</v>
      </c>
      <c r="G25" s="181"/>
    </row>
    <row r="26" spans="1:7" ht="18" customHeight="1" x14ac:dyDescent="0.25">
      <c r="A26" s="180" t="s">
        <v>353</v>
      </c>
      <c r="B26" s="177" t="s">
        <v>352</v>
      </c>
      <c r="C26" s="177">
        <f>条件输入!C36</f>
        <v>167.44399999999999</v>
      </c>
      <c r="D26" s="177">
        <f>条件输入!D36</f>
        <v>634.79999999999995</v>
      </c>
      <c r="E26" s="177">
        <f>条件输入!E36</f>
        <v>204.95699999999999</v>
      </c>
      <c r="F26" s="177">
        <f>条件输入!F36</f>
        <v>634.79999999999995</v>
      </c>
      <c r="G26" s="181"/>
    </row>
    <row r="27" spans="1:7" ht="18" customHeight="1" x14ac:dyDescent="0.25">
      <c r="A27" s="244" t="s">
        <v>354</v>
      </c>
      <c r="B27" s="245"/>
      <c r="C27" s="245"/>
      <c r="D27" s="245"/>
      <c r="E27" s="245"/>
      <c r="F27" s="245"/>
      <c r="G27" s="246"/>
    </row>
    <row r="28" spans="1:7" ht="18" customHeight="1" x14ac:dyDescent="0.25">
      <c r="A28" s="180" t="s">
        <v>355</v>
      </c>
      <c r="B28" s="177" t="s">
        <v>356</v>
      </c>
      <c r="C28" s="177">
        <f>条件输入!C38</f>
        <v>21.475000000000001</v>
      </c>
      <c r="D28" s="177">
        <f>条件输入!D38</f>
        <v>100</v>
      </c>
      <c r="E28" s="177">
        <f>条件输入!E38</f>
        <v>21.978999999999999</v>
      </c>
      <c r="F28" s="177">
        <f>条件输入!F38</f>
        <v>100</v>
      </c>
      <c r="G28" s="181"/>
    </row>
    <row r="29" spans="1:7" ht="18" customHeight="1" x14ac:dyDescent="0.25">
      <c r="A29" s="180" t="s">
        <v>357</v>
      </c>
      <c r="B29" s="177"/>
      <c r="C29" s="177">
        <f>条件输入!C39</f>
        <v>1E-3</v>
      </c>
      <c r="D29" s="177">
        <f>条件输入!D39</f>
        <v>3.0000000000000001E-3</v>
      </c>
      <c r="E29" s="177">
        <f>条件输入!E39</f>
        <v>1E-3</v>
      </c>
      <c r="F29" s="177">
        <f>条件输入!F39</f>
        <v>3.0000000000000001E-3</v>
      </c>
      <c r="G29" s="181"/>
    </row>
    <row r="30" spans="1:7" ht="18" customHeight="1" x14ac:dyDescent="0.25">
      <c r="A30" s="244" t="s">
        <v>358</v>
      </c>
      <c r="B30" s="245"/>
      <c r="C30" s="245"/>
      <c r="D30" s="245"/>
      <c r="E30" s="245"/>
      <c r="F30" s="245"/>
      <c r="G30" s="246"/>
    </row>
    <row r="31" spans="1:7" ht="18" customHeight="1" x14ac:dyDescent="0.25">
      <c r="A31" s="180" t="s">
        <v>359</v>
      </c>
      <c r="B31" s="177"/>
      <c r="C31" s="177">
        <f>条件输入!C41</f>
        <v>3.9729999999999999</v>
      </c>
      <c r="D31" s="177">
        <f>条件输入!D41</f>
        <v>1.6</v>
      </c>
      <c r="E31" s="177">
        <f>条件输入!E41</f>
        <v>2.7970000000000002</v>
      </c>
      <c r="F31" s="177">
        <f>条件输入!F41</f>
        <v>1.6</v>
      </c>
      <c r="G31" s="181"/>
    </row>
    <row r="32" spans="1:7" ht="18" customHeight="1" thickBot="1" x14ac:dyDescent="0.3">
      <c r="A32" s="182" t="s">
        <v>360</v>
      </c>
      <c r="B32" s="178"/>
      <c r="C32" s="178">
        <f>条件输入!C42</f>
        <v>11.586</v>
      </c>
      <c r="D32" s="178">
        <f>条件输入!D42</f>
        <v>1.3</v>
      </c>
      <c r="E32" s="178">
        <f>条件输入!E42</f>
        <v>3.9729999999999999</v>
      </c>
      <c r="F32" s="178">
        <f>条件输入!F42</f>
        <v>1.3</v>
      </c>
      <c r="G32" s="183"/>
    </row>
    <row r="33" spans="1:6" ht="18" customHeight="1" x14ac:dyDescent="0.25"/>
    <row r="34" spans="1:6" ht="18" customHeight="1" x14ac:dyDescent="0.25"/>
    <row r="35" spans="1:6" ht="16.2" thickBot="1" x14ac:dyDescent="0.3">
      <c r="A35" s="2" t="s">
        <v>386</v>
      </c>
      <c r="B35" s="195"/>
      <c r="C35" s="195" t="s">
        <v>369</v>
      </c>
      <c r="D35" s="195"/>
      <c r="E35" s="195"/>
      <c r="F35" s="195"/>
    </row>
    <row r="36" spans="1:6" ht="20.100000000000001" customHeight="1" x14ac:dyDescent="0.25">
      <c r="A36" s="203" t="s">
        <v>12</v>
      </c>
      <c r="B36" s="196" t="s">
        <v>0</v>
      </c>
      <c r="C36" s="196" t="s">
        <v>1</v>
      </c>
      <c r="D36" s="197" t="str">
        <f>条件输入!D46</f>
        <v>单台</v>
      </c>
      <c r="E36" s="197">
        <f>条件输入!E46</f>
        <v>15</v>
      </c>
      <c r="F36" s="198" t="s">
        <v>3</v>
      </c>
    </row>
    <row r="37" spans="1:6" ht="20.100000000000001" customHeight="1" x14ac:dyDescent="0.25">
      <c r="A37" s="6">
        <v>1</v>
      </c>
      <c r="B37" s="3" t="s">
        <v>4</v>
      </c>
      <c r="C37" s="4" t="s">
        <v>5</v>
      </c>
      <c r="D37" s="199">
        <f>条件输入!D47</f>
        <v>1257.2889419115372</v>
      </c>
      <c r="E37" s="199">
        <f>条件输入!E47</f>
        <v>18859.334128673057</v>
      </c>
      <c r="F37" s="7"/>
    </row>
    <row r="38" spans="1:6" ht="20.100000000000001" customHeight="1" x14ac:dyDescent="0.25">
      <c r="A38" s="6">
        <v>2</v>
      </c>
      <c r="B38" s="3" t="s">
        <v>6</v>
      </c>
      <c r="C38" s="4" t="s">
        <v>5</v>
      </c>
      <c r="D38" s="199">
        <f>条件输入!D48</f>
        <v>314.32223547788419</v>
      </c>
      <c r="E38" s="199">
        <f>条件输入!E48</f>
        <v>4714.8335321682625</v>
      </c>
      <c r="F38" s="7"/>
    </row>
    <row r="39" spans="1:6" ht="20.100000000000001" customHeight="1" x14ac:dyDescent="0.25">
      <c r="A39" s="6">
        <v>3</v>
      </c>
      <c r="B39" s="3" t="s">
        <v>7</v>
      </c>
      <c r="C39" s="4" t="s">
        <v>5</v>
      </c>
      <c r="D39" s="199">
        <f>条件输入!D49</f>
        <v>920.15730387195788</v>
      </c>
      <c r="E39" s="199">
        <f>条件输入!E49</f>
        <v>13802.359558079368</v>
      </c>
      <c r="F39" s="7"/>
    </row>
    <row r="40" spans="1:6" ht="20.100000000000001" customHeight="1" x14ac:dyDescent="0.25">
      <c r="A40" s="6">
        <v>4</v>
      </c>
      <c r="B40" s="4" t="s">
        <v>389</v>
      </c>
      <c r="C40" s="4" t="s">
        <v>5</v>
      </c>
      <c r="D40" s="199">
        <f>条件输入!D50</f>
        <v>600.97358466233754</v>
      </c>
      <c r="E40" s="199">
        <f>条件输入!E50</f>
        <v>9014.6037699350636</v>
      </c>
      <c r="F40" s="7"/>
    </row>
    <row r="41" spans="1:6" ht="20.100000000000001" customHeight="1" x14ac:dyDescent="0.25">
      <c r="A41" s="6">
        <v>5</v>
      </c>
      <c r="B41" s="4" t="s">
        <v>8</v>
      </c>
      <c r="C41" s="4" t="s">
        <v>5</v>
      </c>
      <c r="D41" s="199">
        <f>条件输入!D51</f>
        <v>50.480288855125885</v>
      </c>
      <c r="E41" s="199">
        <f>条件输入!E51</f>
        <v>757.20433282688828</v>
      </c>
      <c r="F41" s="7"/>
    </row>
    <row r="42" spans="1:6" ht="20.100000000000001" customHeight="1" x14ac:dyDescent="0.25">
      <c r="A42" s="6">
        <v>6</v>
      </c>
      <c r="B42" s="3" t="s">
        <v>9</v>
      </c>
      <c r="C42" s="4" t="s">
        <v>10</v>
      </c>
      <c r="D42" s="199">
        <f>条件输入!D52</f>
        <v>60.097358466233757</v>
      </c>
      <c r="E42" s="199">
        <f>条件输入!E52</f>
        <v>901.46037699350632</v>
      </c>
      <c r="F42" s="7"/>
    </row>
    <row r="43" spans="1:6" ht="20.100000000000001" customHeight="1" x14ac:dyDescent="0.2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2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2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200"/>
    </row>
    <row r="46" spans="1:6" ht="20.100000000000001" customHeight="1" thickBot="1" x14ac:dyDescent="0.3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201"/>
    </row>
    <row r="49" spans="1:6" ht="16.2" thickBot="1" x14ac:dyDescent="0.3">
      <c r="A49" s="2" t="s">
        <v>370</v>
      </c>
      <c r="C49" s="50" t="s">
        <v>371</v>
      </c>
    </row>
    <row r="50" spans="1:6" x14ac:dyDescent="0.25">
      <c r="A50" s="123" t="s">
        <v>85</v>
      </c>
      <c r="B50" s="176" t="s">
        <v>0</v>
      </c>
      <c r="C50" s="176" t="s">
        <v>1</v>
      </c>
      <c r="D50" s="204" t="str">
        <f>条件输入!D61</f>
        <v>单台</v>
      </c>
      <c r="E50" s="204">
        <f>条件输入!E61</f>
        <v>15</v>
      </c>
      <c r="F50" s="179" t="s">
        <v>3</v>
      </c>
    </row>
    <row r="51" spans="1:6" x14ac:dyDescent="0.25">
      <c r="A51" s="180">
        <v>1</v>
      </c>
      <c r="B51" s="177" t="s">
        <v>4</v>
      </c>
      <c r="C51" s="177" t="s">
        <v>86</v>
      </c>
      <c r="D51" s="205">
        <f>条件输入!D62</f>
        <v>49.28</v>
      </c>
      <c r="E51" s="205">
        <f>条件输入!E62</f>
        <v>739.2</v>
      </c>
      <c r="F51" s="181"/>
    </row>
    <row r="52" spans="1:6" x14ac:dyDescent="0.25">
      <c r="A52" s="180">
        <v>2</v>
      </c>
      <c r="B52" s="177" t="s">
        <v>6</v>
      </c>
      <c r="C52" s="177" t="s">
        <v>86</v>
      </c>
      <c r="D52" s="205">
        <f>条件输入!D63</f>
        <v>12.319999999999997</v>
      </c>
      <c r="E52" s="205">
        <f>条件输入!E63</f>
        <v>184.79999999999995</v>
      </c>
      <c r="F52" s="181"/>
    </row>
    <row r="53" spans="1:6" x14ac:dyDescent="0.25">
      <c r="A53" s="180">
        <v>3</v>
      </c>
      <c r="B53" s="177" t="s">
        <v>7</v>
      </c>
      <c r="C53" s="177" t="s">
        <v>86</v>
      </c>
      <c r="D53" s="205">
        <f>条件输入!D64</f>
        <v>18.399999999999991</v>
      </c>
      <c r="E53" s="205">
        <f>条件输入!E64</f>
        <v>275.99999999999989</v>
      </c>
      <c r="F53" s="181"/>
    </row>
    <row r="54" spans="1:6" x14ac:dyDescent="0.25">
      <c r="A54" s="180">
        <v>4</v>
      </c>
      <c r="B54" s="177" t="s">
        <v>87</v>
      </c>
      <c r="C54" s="177" t="s">
        <v>86</v>
      </c>
      <c r="D54" s="205">
        <f>条件输入!D65</f>
        <v>2.5</v>
      </c>
      <c r="E54" s="205">
        <f>条件输入!E65</f>
        <v>37.5</v>
      </c>
      <c r="F54" s="181"/>
    </row>
    <row r="55" spans="1:6" x14ac:dyDescent="0.25">
      <c r="A55" s="180">
        <v>5</v>
      </c>
      <c r="B55" s="177" t="s">
        <v>88</v>
      </c>
      <c r="C55" s="177" t="s">
        <v>86</v>
      </c>
      <c r="D55" s="205">
        <f>条件输入!D66</f>
        <v>5.7749999999999995</v>
      </c>
      <c r="E55" s="205">
        <f>条件输入!E66</f>
        <v>86.624999999999986</v>
      </c>
      <c r="F55" s="181"/>
    </row>
    <row r="56" spans="1:6" x14ac:dyDescent="0.25">
      <c r="A56" s="180">
        <v>6</v>
      </c>
      <c r="B56" s="177" t="s">
        <v>89</v>
      </c>
      <c r="C56" s="177" t="s">
        <v>86</v>
      </c>
      <c r="D56" s="205">
        <f>条件输入!D67</f>
        <v>6.5</v>
      </c>
      <c r="E56" s="205">
        <f>条件输入!E67</f>
        <v>97.5</v>
      </c>
      <c r="F56" s="181"/>
    </row>
    <row r="57" spans="1:6" ht="16.2" thickBot="1" x14ac:dyDescent="0.3">
      <c r="A57" s="182">
        <v>7</v>
      </c>
      <c r="B57" s="178" t="s">
        <v>9</v>
      </c>
      <c r="C57" s="178" t="s">
        <v>10</v>
      </c>
      <c r="D57" s="206">
        <f>条件输入!D68</f>
        <v>0.25</v>
      </c>
      <c r="E57" s="206">
        <f>条件输入!E68</f>
        <v>3.75</v>
      </c>
      <c r="F57" s="183"/>
    </row>
    <row r="60" spans="1:6" ht="16.2" thickBot="1" x14ac:dyDescent="0.3">
      <c r="A60" s="2" t="s">
        <v>373</v>
      </c>
      <c r="C60" s="14" t="s">
        <v>372</v>
      </c>
    </row>
    <row r="61" spans="1:6" x14ac:dyDescent="0.25">
      <c r="A61" s="100" t="s">
        <v>12</v>
      </c>
      <c r="B61" s="91" t="s">
        <v>0</v>
      </c>
      <c r="C61" s="91" t="s">
        <v>1</v>
      </c>
      <c r="D61" s="207" t="str">
        <f>条件输入!D72</f>
        <v>工程量</v>
      </c>
      <c r="E61" s="92" t="s">
        <v>3</v>
      </c>
    </row>
    <row r="62" spans="1:6" ht="16.8" x14ac:dyDescent="0.25">
      <c r="A62" s="208">
        <v>1</v>
      </c>
      <c r="B62" s="93" t="s">
        <v>262</v>
      </c>
      <c r="C62" s="94" t="s">
        <v>99</v>
      </c>
      <c r="D62" s="209">
        <f>条件输入!D73</f>
        <v>10186.413</v>
      </c>
      <c r="E62" s="95"/>
    </row>
    <row r="63" spans="1:6" ht="16.8" x14ac:dyDescent="0.25">
      <c r="A63" s="208">
        <v>2</v>
      </c>
      <c r="B63" s="93" t="s">
        <v>235</v>
      </c>
      <c r="C63" s="94" t="s">
        <v>99</v>
      </c>
      <c r="D63" s="209">
        <f>条件输入!D74</f>
        <v>12305.512999999999</v>
      </c>
      <c r="E63" s="95"/>
    </row>
    <row r="64" spans="1:6" ht="16.8" x14ac:dyDescent="0.25">
      <c r="A64" s="208">
        <v>3</v>
      </c>
      <c r="B64" s="93" t="s">
        <v>213</v>
      </c>
      <c r="C64" s="94" t="s">
        <v>99</v>
      </c>
      <c r="D64" s="209">
        <f>条件输入!D75</f>
        <v>403.82</v>
      </c>
      <c r="E64" s="95" t="s">
        <v>390</v>
      </c>
    </row>
    <row r="65" spans="1:5" ht="16.8" x14ac:dyDescent="0.25">
      <c r="A65" s="208">
        <v>4</v>
      </c>
      <c r="B65" s="93" t="s">
        <v>4</v>
      </c>
      <c r="C65" s="94" t="s">
        <v>5</v>
      </c>
      <c r="D65" s="209">
        <f>条件输入!D76</f>
        <v>29533.231199999998</v>
      </c>
      <c r="E65" s="96"/>
    </row>
    <row r="66" spans="1:5" ht="16.8" x14ac:dyDescent="0.25">
      <c r="A66" s="208">
        <v>5</v>
      </c>
      <c r="B66" s="93" t="s">
        <v>6</v>
      </c>
      <c r="C66" s="94" t="s">
        <v>5</v>
      </c>
      <c r="D66" s="209">
        <f>条件输入!D77</f>
        <v>7383.3077999999978</v>
      </c>
      <c r="E66" s="95"/>
    </row>
    <row r="67" spans="1:5" ht="16.8" x14ac:dyDescent="0.25">
      <c r="A67" s="208">
        <v>6</v>
      </c>
      <c r="B67" s="93" t="s">
        <v>215</v>
      </c>
      <c r="C67" s="94" t="s">
        <v>5</v>
      </c>
      <c r="D67" s="209">
        <f>条件输入!D78</f>
        <v>6152.7564999999995</v>
      </c>
      <c r="E67" s="95"/>
    </row>
    <row r="68" spans="1:5" ht="16.8" x14ac:dyDescent="0.25">
      <c r="A68" s="208">
        <v>7</v>
      </c>
      <c r="B68" s="93" t="s">
        <v>216</v>
      </c>
      <c r="C68" s="94" t="s">
        <v>5</v>
      </c>
      <c r="D68" s="209">
        <f>条件输入!D79</f>
        <v>403.82</v>
      </c>
      <c r="E68" s="95"/>
    </row>
    <row r="69" spans="1:5" ht="16.8" x14ac:dyDescent="0.25">
      <c r="A69" s="208">
        <v>8</v>
      </c>
      <c r="B69" s="93" t="s">
        <v>102</v>
      </c>
      <c r="C69" s="94" t="s">
        <v>5</v>
      </c>
      <c r="D69" s="209">
        <f>条件输入!D80</f>
        <v>201.91</v>
      </c>
      <c r="E69" s="95" t="s">
        <v>218</v>
      </c>
    </row>
    <row r="70" spans="1:5" ht="16.8" x14ac:dyDescent="0.25">
      <c r="A70" s="208">
        <v>9</v>
      </c>
      <c r="B70" s="93" t="s">
        <v>219</v>
      </c>
      <c r="C70" s="94" t="s">
        <v>99</v>
      </c>
      <c r="D70" s="209">
        <f>条件输入!D81</f>
        <v>1993.67</v>
      </c>
      <c r="E70" s="95" t="s">
        <v>391</v>
      </c>
    </row>
    <row r="71" spans="1:5" ht="16.8" x14ac:dyDescent="0.25">
      <c r="A71" s="208">
        <v>10</v>
      </c>
      <c r="B71" s="93" t="s">
        <v>183</v>
      </c>
      <c r="C71" s="94" t="s">
        <v>99</v>
      </c>
      <c r="D71" s="209">
        <f>条件输入!D82</f>
        <v>1200</v>
      </c>
      <c r="E71" s="95"/>
    </row>
    <row r="72" spans="1:5" ht="16.8" x14ac:dyDescent="0.25">
      <c r="A72" s="208">
        <v>11</v>
      </c>
      <c r="B72" s="93" t="s">
        <v>221</v>
      </c>
      <c r="C72" s="94" t="s">
        <v>99</v>
      </c>
      <c r="D72" s="209">
        <f>条件输入!D83</f>
        <v>1316.8</v>
      </c>
      <c r="E72" s="95"/>
    </row>
    <row r="73" spans="1:5" ht="16.8" x14ac:dyDescent="0.25">
      <c r="A73" s="208">
        <v>12</v>
      </c>
      <c r="B73" s="93" t="s">
        <v>222</v>
      </c>
      <c r="C73" s="94" t="s">
        <v>99</v>
      </c>
      <c r="D73" s="209">
        <f>条件输入!D84</f>
        <v>510</v>
      </c>
      <c r="E73" s="95"/>
    </row>
    <row r="74" spans="1:5" ht="16.8" x14ac:dyDescent="0.25">
      <c r="A74" s="208">
        <v>13</v>
      </c>
      <c r="B74" s="93" t="s">
        <v>223</v>
      </c>
      <c r="C74" s="94" t="s">
        <v>99</v>
      </c>
      <c r="D74" s="209">
        <f>条件输入!D85</f>
        <v>370.44</v>
      </c>
      <c r="E74" s="95"/>
    </row>
    <row r="75" spans="1:5" x14ac:dyDescent="0.25">
      <c r="A75" s="208">
        <v>14</v>
      </c>
      <c r="B75" s="93" t="s">
        <v>224</v>
      </c>
      <c r="C75" s="94"/>
      <c r="D75" s="209">
        <f>条件输入!D86</f>
        <v>0</v>
      </c>
      <c r="E75" s="95"/>
    </row>
    <row r="76" spans="1:5" ht="16.8" x14ac:dyDescent="0.25">
      <c r="A76" s="208">
        <v>15</v>
      </c>
      <c r="B76" s="93" t="s">
        <v>225</v>
      </c>
      <c r="C76" s="94" t="s">
        <v>5</v>
      </c>
      <c r="D76" s="209">
        <f>条件输入!D87</f>
        <v>120</v>
      </c>
      <c r="E76" s="95"/>
    </row>
    <row r="77" spans="1:5" ht="16.8" x14ac:dyDescent="0.25">
      <c r="A77" s="208">
        <v>16</v>
      </c>
      <c r="B77" s="93" t="s">
        <v>226</v>
      </c>
      <c r="C77" s="94" t="s">
        <v>5</v>
      </c>
      <c r="D77" s="209">
        <f>条件输入!D88</f>
        <v>20</v>
      </c>
      <c r="E77" s="95"/>
    </row>
    <row r="78" spans="1:5" x14ac:dyDescent="0.25">
      <c r="A78" s="208">
        <v>17</v>
      </c>
      <c r="B78" s="93" t="s">
        <v>190</v>
      </c>
      <c r="C78" s="94" t="s">
        <v>10</v>
      </c>
      <c r="D78" s="209">
        <f>条件输入!D89</f>
        <v>10</v>
      </c>
      <c r="E78" s="95"/>
    </row>
    <row r="79" spans="1:5" ht="16.8" x14ac:dyDescent="0.25">
      <c r="A79" s="208">
        <v>18</v>
      </c>
      <c r="B79" s="93" t="s">
        <v>227</v>
      </c>
      <c r="C79" s="94" t="s">
        <v>5</v>
      </c>
      <c r="D79" s="209">
        <f>条件输入!D90</f>
        <v>60</v>
      </c>
      <c r="E79" s="95"/>
    </row>
    <row r="80" spans="1:5" ht="16.8" x14ac:dyDescent="0.25">
      <c r="A80" s="208">
        <v>19</v>
      </c>
      <c r="B80" s="93" t="s">
        <v>228</v>
      </c>
      <c r="C80" s="94" t="s">
        <v>5</v>
      </c>
      <c r="D80" s="209">
        <f>条件输入!D91</f>
        <v>10</v>
      </c>
      <c r="E80" s="95"/>
    </row>
    <row r="81" spans="1:6" x14ac:dyDescent="0.25">
      <c r="A81" s="208">
        <v>20</v>
      </c>
      <c r="B81" s="93" t="s">
        <v>229</v>
      </c>
      <c r="C81" s="94" t="s">
        <v>10</v>
      </c>
      <c r="D81" s="209">
        <f>条件输入!D92</f>
        <v>2</v>
      </c>
      <c r="E81" s="95"/>
    </row>
    <row r="82" spans="1:6" ht="16.8" x14ac:dyDescent="0.25">
      <c r="A82" s="208">
        <v>21</v>
      </c>
      <c r="B82" s="93" t="s">
        <v>230</v>
      </c>
      <c r="C82" s="94" t="s">
        <v>5</v>
      </c>
      <c r="D82" s="209">
        <f>条件输入!D93</f>
        <v>200</v>
      </c>
      <c r="E82" s="95"/>
    </row>
    <row r="83" spans="1:6" x14ac:dyDescent="0.25">
      <c r="A83" s="208">
        <v>22</v>
      </c>
      <c r="B83" s="93" t="s">
        <v>195</v>
      </c>
      <c r="C83" s="94" t="s">
        <v>10</v>
      </c>
      <c r="D83" s="209">
        <f>条件输入!D94</f>
        <v>5</v>
      </c>
      <c r="E83" s="95"/>
    </row>
    <row r="84" spans="1:6" x14ac:dyDescent="0.25">
      <c r="A84" s="208">
        <v>23</v>
      </c>
      <c r="B84" s="93" t="s">
        <v>231</v>
      </c>
      <c r="C84" s="94" t="s">
        <v>101</v>
      </c>
      <c r="D84" s="209">
        <f>条件输入!D95</f>
        <v>150</v>
      </c>
      <c r="E84" s="95"/>
    </row>
    <row r="85" spans="1:6" ht="16.2" thickBot="1" x14ac:dyDescent="0.3">
      <c r="A85" s="210">
        <v>24</v>
      </c>
      <c r="B85" s="98" t="s">
        <v>232</v>
      </c>
      <c r="C85" s="99" t="s">
        <v>233</v>
      </c>
      <c r="D85" s="209">
        <f>条件输入!D96</f>
        <v>2</v>
      </c>
      <c r="E85" s="101"/>
    </row>
    <row r="88" spans="1:6" ht="16.2" thickBot="1" x14ac:dyDescent="0.3">
      <c r="A88" s="2" t="s">
        <v>374</v>
      </c>
      <c r="C88" s="193" t="s">
        <v>392</v>
      </c>
    </row>
    <row r="89" spans="1:6" x14ac:dyDescent="0.25">
      <c r="A89" s="123" t="s">
        <v>95</v>
      </c>
      <c r="B89" s="211" t="s">
        <v>0</v>
      </c>
      <c r="C89" s="211" t="s">
        <v>1</v>
      </c>
      <c r="D89" s="212" t="str">
        <f>条件输入!D100</f>
        <v>数量/km</v>
      </c>
      <c r="E89" s="212" t="str">
        <f>条件输入!E100</f>
        <v>合计</v>
      </c>
      <c r="F89" s="213" t="s">
        <v>96</v>
      </c>
    </row>
    <row r="90" spans="1:6" x14ac:dyDescent="0.25">
      <c r="A90" s="180" t="s">
        <v>127</v>
      </c>
      <c r="B90" s="184" t="s">
        <v>97</v>
      </c>
      <c r="C90" s="185" t="s">
        <v>98</v>
      </c>
      <c r="D90" s="214">
        <f>条件输入!D101</f>
        <v>0</v>
      </c>
      <c r="E90" s="214">
        <f>条件输入!E101</f>
        <v>5</v>
      </c>
      <c r="F90" s="189"/>
    </row>
    <row r="91" spans="1:6" ht="16.8" x14ac:dyDescent="0.25">
      <c r="A91" s="180">
        <v>1</v>
      </c>
      <c r="B91" s="184" t="s">
        <v>4</v>
      </c>
      <c r="C91" s="185" t="s">
        <v>5</v>
      </c>
      <c r="D91" s="214">
        <f>条件输入!D102</f>
        <v>4000</v>
      </c>
      <c r="E91" s="214">
        <f>条件输入!E102</f>
        <v>20000</v>
      </c>
      <c r="F91" s="186"/>
    </row>
    <row r="92" spans="1:6" ht="16.8" x14ac:dyDescent="0.25">
      <c r="A92" s="180">
        <v>2</v>
      </c>
      <c r="B92" s="184" t="s">
        <v>6</v>
      </c>
      <c r="C92" s="185" t="s">
        <v>5</v>
      </c>
      <c r="D92" s="214">
        <f>条件输入!D103</f>
        <v>999.99999999999977</v>
      </c>
      <c r="E92" s="214">
        <f>条件输入!E103</f>
        <v>4999.9999999999991</v>
      </c>
      <c r="F92" s="186"/>
    </row>
    <row r="93" spans="1:6" ht="16.8" x14ac:dyDescent="0.25">
      <c r="A93" s="180">
        <v>3</v>
      </c>
      <c r="B93" s="184" t="s">
        <v>7</v>
      </c>
      <c r="C93" s="185" t="s">
        <v>5</v>
      </c>
      <c r="D93" s="214">
        <f>条件输入!D104</f>
        <v>1250</v>
      </c>
      <c r="E93" s="214">
        <f>条件输入!E104</f>
        <v>6250</v>
      </c>
      <c r="F93" s="186"/>
    </row>
    <row r="94" spans="1:6" ht="16.8" x14ac:dyDescent="0.25">
      <c r="A94" s="180">
        <v>4</v>
      </c>
      <c r="B94" s="184" t="s">
        <v>393</v>
      </c>
      <c r="C94" s="185" t="s">
        <v>99</v>
      </c>
      <c r="D94" s="214">
        <f>条件输入!D105</f>
        <v>2500</v>
      </c>
      <c r="E94" s="214">
        <f>条件输入!E105</f>
        <v>12500</v>
      </c>
      <c r="F94" s="186"/>
    </row>
    <row r="95" spans="1:6" x14ac:dyDescent="0.25">
      <c r="A95" s="180">
        <v>5</v>
      </c>
      <c r="B95" s="187" t="s">
        <v>394</v>
      </c>
      <c r="C95" s="185" t="s">
        <v>101</v>
      </c>
      <c r="D95" s="214">
        <f>条件输入!D106</f>
        <v>0</v>
      </c>
      <c r="E95" s="214">
        <f>条件输入!E106</f>
        <v>0</v>
      </c>
      <c r="F95" s="186"/>
    </row>
    <row r="96" spans="1:6" ht="16.8" x14ac:dyDescent="0.25">
      <c r="A96" s="180">
        <v>6</v>
      </c>
      <c r="B96" s="184" t="s">
        <v>102</v>
      </c>
      <c r="C96" s="185" t="s">
        <v>5</v>
      </c>
      <c r="D96" s="214">
        <f>条件输入!D107</f>
        <v>475</v>
      </c>
      <c r="E96" s="214">
        <f>条件输入!E107</f>
        <v>2375</v>
      </c>
      <c r="F96" s="186"/>
    </row>
    <row r="97" spans="1:6" ht="16.8" x14ac:dyDescent="0.25">
      <c r="A97" s="180">
        <v>7</v>
      </c>
      <c r="B97" s="187" t="s">
        <v>395</v>
      </c>
      <c r="C97" s="185" t="s">
        <v>5</v>
      </c>
      <c r="D97" s="214">
        <f>条件输入!D108</f>
        <v>150</v>
      </c>
      <c r="E97" s="214">
        <f>条件输入!E108</f>
        <v>750</v>
      </c>
      <c r="F97" s="186"/>
    </row>
    <row r="98" spans="1:6" ht="16.8" x14ac:dyDescent="0.25">
      <c r="A98" s="180">
        <v>8</v>
      </c>
      <c r="B98" s="184" t="s">
        <v>104</v>
      </c>
      <c r="C98" s="185" t="s">
        <v>99</v>
      </c>
      <c r="D98" s="214">
        <f>条件输入!D109</f>
        <v>2000</v>
      </c>
      <c r="E98" s="214">
        <f>条件输入!E109</f>
        <v>10000</v>
      </c>
      <c r="F98" s="186"/>
    </row>
    <row r="99" spans="1:6" x14ac:dyDescent="0.25">
      <c r="A99" s="180" t="s">
        <v>128</v>
      </c>
      <c r="B99" s="184" t="s">
        <v>92</v>
      </c>
      <c r="C99" s="185" t="s">
        <v>98</v>
      </c>
      <c r="D99" s="214">
        <f>条件输入!D110</f>
        <v>0</v>
      </c>
      <c r="E99" s="214">
        <f>条件输入!E110</f>
        <v>1.5</v>
      </c>
      <c r="F99" s="186"/>
    </row>
    <row r="100" spans="1:6" ht="16.8" x14ac:dyDescent="0.25">
      <c r="A100" s="180">
        <v>1</v>
      </c>
      <c r="B100" s="184" t="s">
        <v>4</v>
      </c>
      <c r="C100" s="185" t="s">
        <v>5</v>
      </c>
      <c r="D100" s="214">
        <f>条件输入!D111</f>
        <v>12000</v>
      </c>
      <c r="E100" s="214">
        <f>条件输入!E111</f>
        <v>18000</v>
      </c>
      <c r="F100" s="186"/>
    </row>
    <row r="101" spans="1:6" ht="16.8" x14ac:dyDescent="0.25">
      <c r="A101" s="180">
        <v>2</v>
      </c>
      <c r="B101" s="184" t="s">
        <v>6</v>
      </c>
      <c r="C101" s="185" t="s">
        <v>5</v>
      </c>
      <c r="D101" s="214">
        <f>条件输入!D112</f>
        <v>2999.9999999999995</v>
      </c>
      <c r="E101" s="214">
        <f>条件输入!E112</f>
        <v>4499.9999999999991</v>
      </c>
      <c r="F101" s="186"/>
    </row>
    <row r="102" spans="1:6" ht="16.8" x14ac:dyDescent="0.25">
      <c r="A102" s="180">
        <v>3</v>
      </c>
      <c r="B102" s="184" t="s">
        <v>7</v>
      </c>
      <c r="C102" s="185" t="s">
        <v>5</v>
      </c>
      <c r="D102" s="214">
        <f>条件输入!D113</f>
        <v>4500</v>
      </c>
      <c r="E102" s="214">
        <f>条件输入!E113</f>
        <v>6750</v>
      </c>
      <c r="F102" s="186"/>
    </row>
    <row r="103" spans="1:6" ht="16.8" x14ac:dyDescent="0.25">
      <c r="A103" s="180">
        <v>4</v>
      </c>
      <c r="B103" s="184" t="s">
        <v>396</v>
      </c>
      <c r="C103" s="185" t="s">
        <v>99</v>
      </c>
      <c r="D103" s="214">
        <f>条件输入!D114</f>
        <v>6500</v>
      </c>
      <c r="E103" s="214">
        <f>条件输入!E114</f>
        <v>9750</v>
      </c>
      <c r="F103" s="186"/>
    </row>
    <row r="104" spans="1:6" ht="16.8" x14ac:dyDescent="0.25">
      <c r="A104" s="180">
        <v>5</v>
      </c>
      <c r="B104" s="184" t="s">
        <v>387</v>
      </c>
      <c r="C104" s="185" t="s">
        <v>99</v>
      </c>
      <c r="D104" s="214">
        <f>条件输入!D115</f>
        <v>6000</v>
      </c>
      <c r="E104" s="214">
        <f>条件输入!E115</f>
        <v>9000</v>
      </c>
      <c r="F104" s="186"/>
    </row>
    <row r="105" spans="1:6" x14ac:dyDescent="0.25">
      <c r="A105" s="180">
        <v>6</v>
      </c>
      <c r="B105" s="187" t="s">
        <v>394</v>
      </c>
      <c r="C105" s="185" t="s">
        <v>101</v>
      </c>
      <c r="D105" s="214">
        <f>条件输入!D116</f>
        <v>20</v>
      </c>
      <c r="E105" s="214">
        <f>条件输入!E116</f>
        <v>30</v>
      </c>
      <c r="F105" s="186"/>
    </row>
    <row r="106" spans="1:6" ht="16.8" x14ac:dyDescent="0.25">
      <c r="A106" s="180">
        <v>7</v>
      </c>
      <c r="B106" s="184" t="s">
        <v>102</v>
      </c>
      <c r="C106" s="185" t="s">
        <v>5</v>
      </c>
      <c r="D106" s="214">
        <f>条件输入!D117</f>
        <v>475</v>
      </c>
      <c r="E106" s="214">
        <f>条件输入!E117</f>
        <v>712.5</v>
      </c>
      <c r="F106" s="186"/>
    </row>
    <row r="107" spans="1:6" ht="16.8" x14ac:dyDescent="0.25">
      <c r="A107" s="180">
        <v>8</v>
      </c>
      <c r="B107" s="187" t="s">
        <v>397</v>
      </c>
      <c r="C107" s="185" t="s">
        <v>5</v>
      </c>
      <c r="D107" s="214">
        <f>条件输入!D118</f>
        <v>300</v>
      </c>
      <c r="E107" s="214">
        <f>条件输入!E118</f>
        <v>450</v>
      </c>
      <c r="F107" s="186"/>
    </row>
    <row r="108" spans="1:6" ht="16.8" x14ac:dyDescent="0.25">
      <c r="A108" s="180">
        <v>9</v>
      </c>
      <c r="B108" s="184" t="s">
        <v>104</v>
      </c>
      <c r="C108" s="185" t="s">
        <v>99</v>
      </c>
      <c r="D108" s="214">
        <f>条件输入!D119</f>
        <v>6000</v>
      </c>
      <c r="E108" s="214">
        <f>条件输入!E119</f>
        <v>9000</v>
      </c>
      <c r="F108" s="186"/>
    </row>
    <row r="109" spans="1:6" x14ac:dyDescent="0.25">
      <c r="A109" s="180">
        <v>10</v>
      </c>
      <c r="B109" s="184" t="s">
        <v>147</v>
      </c>
      <c r="C109" s="188" t="s">
        <v>149</v>
      </c>
      <c r="D109" s="214">
        <f>条件输入!D120</f>
        <v>2</v>
      </c>
      <c r="E109" s="214">
        <f>条件输入!E120</f>
        <v>3</v>
      </c>
      <c r="F109" s="186"/>
    </row>
    <row r="110" spans="1:6" x14ac:dyDescent="0.25">
      <c r="A110" s="180">
        <v>11</v>
      </c>
      <c r="B110" s="184" t="s">
        <v>148</v>
      </c>
      <c r="C110" s="185" t="s">
        <v>42</v>
      </c>
      <c r="D110" s="214">
        <f>条件输入!D121</f>
        <v>200</v>
      </c>
      <c r="E110" s="214">
        <f>条件输入!E121</f>
        <v>300</v>
      </c>
      <c r="F110" s="186"/>
    </row>
    <row r="111" spans="1:6" x14ac:dyDescent="0.25">
      <c r="A111" s="180" t="s">
        <v>129</v>
      </c>
      <c r="B111" s="184" t="s">
        <v>105</v>
      </c>
      <c r="C111" s="185" t="s">
        <v>98</v>
      </c>
      <c r="D111" s="214">
        <f>条件输入!D122</f>
        <v>0</v>
      </c>
      <c r="E111" s="214">
        <f>条件输入!E122</f>
        <v>10</v>
      </c>
      <c r="F111" s="186"/>
    </row>
    <row r="112" spans="1:6" ht="16.8" x14ac:dyDescent="0.25">
      <c r="A112" s="180">
        <v>1</v>
      </c>
      <c r="B112" s="184" t="s">
        <v>4</v>
      </c>
      <c r="C112" s="185" t="s">
        <v>5</v>
      </c>
      <c r="D112" s="214">
        <f>条件输入!D123</f>
        <v>12000</v>
      </c>
      <c r="E112" s="214">
        <f>条件输入!E123</f>
        <v>120000</v>
      </c>
      <c r="F112" s="189"/>
    </row>
    <row r="113" spans="1:6" ht="16.8" x14ac:dyDescent="0.25">
      <c r="A113" s="180">
        <v>2</v>
      </c>
      <c r="B113" s="184" t="s">
        <v>6</v>
      </c>
      <c r="C113" s="185" t="s">
        <v>5</v>
      </c>
      <c r="D113" s="214">
        <f>条件输入!D124</f>
        <v>2999.9999999999995</v>
      </c>
      <c r="E113" s="214">
        <f>条件输入!E124</f>
        <v>29999.999999999996</v>
      </c>
      <c r="F113" s="189"/>
    </row>
    <row r="114" spans="1:6" ht="16.8" x14ac:dyDescent="0.25">
      <c r="A114" s="180">
        <v>3</v>
      </c>
      <c r="B114" s="184" t="s">
        <v>7</v>
      </c>
      <c r="C114" s="185" t="s">
        <v>5</v>
      </c>
      <c r="D114" s="214">
        <f>条件输入!D125</f>
        <v>4500</v>
      </c>
      <c r="E114" s="214">
        <f>条件输入!E125</f>
        <v>45000</v>
      </c>
      <c r="F114" s="189"/>
    </row>
    <row r="115" spans="1:6" ht="16.8" x14ac:dyDescent="0.25">
      <c r="A115" s="180">
        <v>4</v>
      </c>
      <c r="B115" s="184" t="s">
        <v>120</v>
      </c>
      <c r="C115" s="185" t="s">
        <v>99</v>
      </c>
      <c r="D115" s="214">
        <f>条件输入!D126</f>
        <v>6000</v>
      </c>
      <c r="E115" s="214">
        <f>条件输入!E126</f>
        <v>60000</v>
      </c>
      <c r="F115" s="189"/>
    </row>
    <row r="116" spans="1:6" ht="16.8" x14ac:dyDescent="0.25">
      <c r="A116" s="180">
        <v>5</v>
      </c>
      <c r="B116" s="184" t="s">
        <v>388</v>
      </c>
      <c r="C116" s="185" t="s">
        <v>99</v>
      </c>
      <c r="D116" s="214">
        <f>条件输入!D127</f>
        <v>0</v>
      </c>
      <c r="E116" s="214">
        <f>条件输入!E127</f>
        <v>0</v>
      </c>
      <c r="F116" s="189"/>
    </row>
    <row r="117" spans="1:6" x14ac:dyDescent="0.25">
      <c r="A117" s="180">
        <v>6</v>
      </c>
      <c r="B117" s="187" t="s">
        <v>398</v>
      </c>
      <c r="C117" s="185" t="s">
        <v>101</v>
      </c>
      <c r="D117" s="214">
        <f>条件输入!D128</f>
        <v>20</v>
      </c>
      <c r="E117" s="214">
        <f>条件输入!E128</f>
        <v>200</v>
      </c>
      <c r="F117" s="189"/>
    </row>
    <row r="118" spans="1:6" ht="16.8" x14ac:dyDescent="0.25">
      <c r="A118" s="180">
        <v>7</v>
      </c>
      <c r="B118" s="184" t="s">
        <v>107</v>
      </c>
      <c r="C118" s="185" t="s">
        <v>5</v>
      </c>
      <c r="D118" s="214">
        <f>条件输入!D129</f>
        <v>475</v>
      </c>
      <c r="E118" s="214">
        <f>条件输入!E129</f>
        <v>4750</v>
      </c>
      <c r="F118" s="189"/>
    </row>
    <row r="119" spans="1:6" ht="16.8" x14ac:dyDescent="0.25">
      <c r="A119" s="180">
        <v>8</v>
      </c>
      <c r="B119" s="187" t="s">
        <v>395</v>
      </c>
      <c r="C119" s="185" t="s">
        <v>5</v>
      </c>
      <c r="D119" s="214">
        <f>条件输入!D130</f>
        <v>300</v>
      </c>
      <c r="E119" s="214">
        <f>条件输入!E130</f>
        <v>3000</v>
      </c>
      <c r="F119" s="189"/>
    </row>
    <row r="120" spans="1:6" ht="16.8" x14ac:dyDescent="0.25">
      <c r="A120" s="180">
        <v>9</v>
      </c>
      <c r="B120" s="184" t="s">
        <v>109</v>
      </c>
      <c r="C120" s="185" t="s">
        <v>99</v>
      </c>
      <c r="D120" s="214">
        <f>条件输入!D131</f>
        <v>6000</v>
      </c>
      <c r="E120" s="214">
        <f>条件输入!E131</f>
        <v>60000</v>
      </c>
      <c r="F120" s="189"/>
    </row>
    <row r="121" spans="1:6" x14ac:dyDescent="0.25">
      <c r="A121" s="180">
        <v>10</v>
      </c>
      <c r="B121" s="184" t="s">
        <v>147</v>
      </c>
      <c r="C121" s="188" t="s">
        <v>149</v>
      </c>
      <c r="D121" s="214">
        <f>条件输入!D132</f>
        <v>4</v>
      </c>
      <c r="E121" s="214">
        <f>条件输入!E132</f>
        <v>40</v>
      </c>
      <c r="F121" s="189"/>
    </row>
    <row r="122" spans="1:6" x14ac:dyDescent="0.25">
      <c r="A122" s="180">
        <v>11</v>
      </c>
      <c r="B122" s="184" t="s">
        <v>148</v>
      </c>
      <c r="C122" s="185" t="s">
        <v>42</v>
      </c>
      <c r="D122" s="214">
        <f>条件输入!D133</f>
        <v>200</v>
      </c>
      <c r="E122" s="214">
        <f>条件输入!E133</f>
        <v>2000</v>
      </c>
      <c r="F122" s="189"/>
    </row>
    <row r="123" spans="1:6" ht="16.8" x14ac:dyDescent="0.25">
      <c r="A123" s="180">
        <v>12</v>
      </c>
      <c r="B123" s="184" t="s">
        <v>69</v>
      </c>
      <c r="C123" s="185" t="s">
        <v>99</v>
      </c>
      <c r="D123" s="214" t="str">
        <f>条件输入!D134</f>
        <v/>
      </c>
      <c r="E123" s="214" t="str">
        <f>条件输入!E134</f>
        <v/>
      </c>
      <c r="F123" s="189"/>
    </row>
    <row r="124" spans="1:6" x14ac:dyDescent="0.25">
      <c r="A124" s="180" t="s">
        <v>130</v>
      </c>
      <c r="B124" s="184" t="s">
        <v>111</v>
      </c>
      <c r="C124" s="188" t="s">
        <v>124</v>
      </c>
      <c r="D124" s="214">
        <f>条件输入!D135</f>
        <v>0</v>
      </c>
      <c r="E124" s="214">
        <f>条件输入!E135</f>
        <v>15</v>
      </c>
      <c r="F124" s="186"/>
    </row>
    <row r="125" spans="1:6" ht="16.8" x14ac:dyDescent="0.25">
      <c r="A125" s="180">
        <v>1</v>
      </c>
      <c r="B125" s="184" t="s">
        <v>112</v>
      </c>
      <c r="C125" s="185" t="s">
        <v>99</v>
      </c>
      <c r="D125" s="214">
        <f>条件输入!D136</f>
        <v>1800</v>
      </c>
      <c r="E125" s="214">
        <f>条件输入!E136</f>
        <v>27000</v>
      </c>
      <c r="F125" s="186"/>
    </row>
    <row r="126" spans="1:6" ht="16.8" x14ac:dyDescent="0.25">
      <c r="A126" s="180">
        <v>2</v>
      </c>
      <c r="B126" s="184" t="s">
        <v>4</v>
      </c>
      <c r="C126" s="185" t="s">
        <v>5</v>
      </c>
      <c r="D126" s="214">
        <f>条件输入!D137</f>
        <v>4320</v>
      </c>
      <c r="E126" s="214">
        <f>条件输入!E137</f>
        <v>64800</v>
      </c>
      <c r="F126" s="186"/>
    </row>
    <row r="127" spans="1:6" ht="16.8" x14ac:dyDescent="0.25">
      <c r="A127" s="180">
        <v>3</v>
      </c>
      <c r="B127" s="184" t="s">
        <v>6</v>
      </c>
      <c r="C127" s="185" t="s">
        <v>5</v>
      </c>
      <c r="D127" s="214">
        <f>条件输入!D138</f>
        <v>1079.9999999999998</v>
      </c>
      <c r="E127" s="214">
        <f>条件输入!E138</f>
        <v>16199.999999999996</v>
      </c>
      <c r="F127" s="186"/>
    </row>
    <row r="128" spans="1:6" ht="16.8" x14ac:dyDescent="0.25">
      <c r="A128" s="180">
        <v>4</v>
      </c>
      <c r="B128" s="184" t="s">
        <v>7</v>
      </c>
      <c r="C128" s="185" t="s">
        <v>5</v>
      </c>
      <c r="D128" s="214">
        <f>条件输入!D139</f>
        <v>900</v>
      </c>
      <c r="E128" s="214">
        <f>条件输入!E139</f>
        <v>13500</v>
      </c>
      <c r="F128" s="186"/>
    </row>
    <row r="129" spans="1:6" ht="16.8" x14ac:dyDescent="0.25">
      <c r="A129" s="180">
        <v>5</v>
      </c>
      <c r="B129" s="184" t="s">
        <v>102</v>
      </c>
      <c r="C129" s="185" t="s">
        <v>5</v>
      </c>
      <c r="D129" s="214">
        <f>条件输入!D140</f>
        <v>19</v>
      </c>
      <c r="E129" s="214">
        <f>条件输入!E140</f>
        <v>285</v>
      </c>
      <c r="F129" s="186"/>
    </row>
    <row r="130" spans="1:6" ht="17.399999999999999" thickBot="1" x14ac:dyDescent="0.3">
      <c r="A130" s="182">
        <v>6</v>
      </c>
      <c r="B130" s="190" t="s">
        <v>113</v>
      </c>
      <c r="C130" s="191" t="s">
        <v>5</v>
      </c>
      <c r="D130" s="215">
        <f>条件输入!D141</f>
        <v>50</v>
      </c>
      <c r="E130" s="215">
        <f>条件输入!E141</f>
        <v>750</v>
      </c>
      <c r="F130" s="192"/>
    </row>
    <row r="133" spans="1:6" ht="16.2" thickBot="1" x14ac:dyDescent="0.3">
      <c r="A133" s="2" t="s">
        <v>375</v>
      </c>
      <c r="C133" s="194" t="s">
        <v>399</v>
      </c>
    </row>
    <row r="134" spans="1:6" x14ac:dyDescent="0.25">
      <c r="A134" s="123" t="s">
        <v>85</v>
      </c>
      <c r="B134" s="176" t="s">
        <v>0</v>
      </c>
      <c r="C134" s="176" t="str">
        <f>条件输入!C145</f>
        <v>建筑面积（m2）</v>
      </c>
      <c r="D134" s="176" t="str">
        <f>条件输入!D145</f>
        <v>占地面积（m2）</v>
      </c>
      <c r="E134" s="179" t="s">
        <v>3</v>
      </c>
    </row>
    <row r="135" spans="1:6" x14ac:dyDescent="0.25">
      <c r="A135" s="180">
        <v>1</v>
      </c>
      <c r="B135" s="177" t="s">
        <v>237</v>
      </c>
      <c r="C135" s="177">
        <f>条件输入!C146</f>
        <v>200</v>
      </c>
      <c r="D135" s="177">
        <f>条件输入!D146</f>
        <v>1000</v>
      </c>
      <c r="E135" s="181"/>
    </row>
    <row r="136" spans="1:6" x14ac:dyDescent="0.25">
      <c r="A136" s="180">
        <v>2</v>
      </c>
      <c r="B136" s="177" t="s">
        <v>239</v>
      </c>
      <c r="C136" s="177">
        <f>条件输入!C147</f>
        <v>1800</v>
      </c>
      <c r="D136" s="177">
        <f>条件输入!D147</f>
        <v>3000</v>
      </c>
      <c r="E136" s="181"/>
    </row>
    <row r="137" spans="1:6" x14ac:dyDescent="0.25">
      <c r="A137" s="180">
        <v>3</v>
      </c>
      <c r="B137" s="177" t="s">
        <v>240</v>
      </c>
      <c r="C137" s="177">
        <f>条件输入!C148</f>
        <v>150</v>
      </c>
      <c r="D137" s="177">
        <f>条件输入!D148</f>
        <v>800</v>
      </c>
      <c r="E137" s="181"/>
    </row>
    <row r="138" spans="1:6" x14ac:dyDescent="0.25">
      <c r="A138" s="180">
        <v>4</v>
      </c>
      <c r="B138" s="177" t="s">
        <v>241</v>
      </c>
      <c r="C138" s="177">
        <f>条件输入!C149</f>
        <v>100</v>
      </c>
      <c r="D138" s="177">
        <f>条件输入!D149</f>
        <v>4500</v>
      </c>
      <c r="E138" s="181"/>
    </row>
    <row r="139" spans="1:6" x14ac:dyDescent="0.25">
      <c r="A139" s="180">
        <v>5</v>
      </c>
      <c r="B139" s="177" t="s">
        <v>242</v>
      </c>
      <c r="C139" s="177">
        <f>条件输入!C150</f>
        <v>100</v>
      </c>
      <c r="D139" s="177">
        <f>条件输入!D150</f>
        <v>1200</v>
      </c>
      <c r="E139" s="181"/>
    </row>
    <row r="140" spans="1:6" ht="16.2" thickBot="1" x14ac:dyDescent="0.3">
      <c r="A140" s="182">
        <v>6</v>
      </c>
      <c r="B140" s="178" t="s">
        <v>243</v>
      </c>
      <c r="C140" s="178">
        <f>条件输入!C151</f>
        <v>2350</v>
      </c>
      <c r="D140" s="178">
        <f>条件输入!D151</f>
        <v>10500</v>
      </c>
      <c r="E140" s="183"/>
    </row>
    <row r="143" spans="1:6" ht="16.2" thickBot="1" x14ac:dyDescent="0.3">
      <c r="A143" s="2" t="s">
        <v>377</v>
      </c>
      <c r="C143" s="2" t="s">
        <v>376</v>
      </c>
    </row>
    <row r="144" spans="1:6" x14ac:dyDescent="0.25">
      <c r="A144" s="216" t="s">
        <v>85</v>
      </c>
      <c r="B144" s="217" t="s">
        <v>0</v>
      </c>
      <c r="C144" s="218" t="str">
        <f>条件输入!C155</f>
        <v>开挖（m3）</v>
      </c>
      <c r="D144" s="218" t="str">
        <f>条件输入!D155</f>
        <v>回填（m3）</v>
      </c>
      <c r="E144" s="219" t="str">
        <f>条件输入!E155</f>
        <v>弃土（m3）</v>
      </c>
    </row>
    <row r="145" spans="1:7" x14ac:dyDescent="0.25">
      <c r="A145" s="220">
        <v>1</v>
      </c>
      <c r="B145" s="202" t="s">
        <v>246</v>
      </c>
      <c r="C145" s="221">
        <f>条件输入!C156</f>
        <v>24498.167660841318</v>
      </c>
      <c r="D145" s="221">
        <f>条件输入!D156</f>
        <v>14078.359558079368</v>
      </c>
      <c r="E145" s="222">
        <f>条件输入!E156</f>
        <v>10419.80810276195</v>
      </c>
    </row>
    <row r="146" spans="1:7" x14ac:dyDescent="0.25">
      <c r="A146" s="220">
        <v>2</v>
      </c>
      <c r="B146" s="202" t="s">
        <v>251</v>
      </c>
      <c r="C146" s="221">
        <f>条件输入!C157</f>
        <v>36916.538999999997</v>
      </c>
      <c r="D146" s="221">
        <f>条件输入!D157</f>
        <v>6152.7564999999995</v>
      </c>
      <c r="E146" s="222">
        <f>条件输入!E157</f>
        <v>30763.782499999998</v>
      </c>
    </row>
    <row r="147" spans="1:7" x14ac:dyDescent="0.25">
      <c r="A147" s="220">
        <v>3</v>
      </c>
      <c r="B147" s="202" t="s">
        <v>252</v>
      </c>
      <c r="C147" s="221">
        <f>条件输入!C158</f>
        <v>197500</v>
      </c>
      <c r="D147" s="221">
        <f>条件输入!D158</f>
        <v>58000</v>
      </c>
      <c r="E147" s="222">
        <f>条件输入!E158</f>
        <v>139500</v>
      </c>
    </row>
    <row r="148" spans="1:7" x14ac:dyDescent="0.25">
      <c r="A148" s="220">
        <v>4</v>
      </c>
      <c r="B148" s="202" t="s">
        <v>250</v>
      </c>
      <c r="C148" s="221">
        <f>条件输入!C159</f>
        <v>81000</v>
      </c>
      <c r="D148" s="221">
        <f>条件输入!D159</f>
        <v>13500</v>
      </c>
      <c r="E148" s="222">
        <f>条件输入!E159</f>
        <v>67500</v>
      </c>
    </row>
    <row r="149" spans="1:7" x14ac:dyDescent="0.25">
      <c r="A149" s="220">
        <v>5</v>
      </c>
      <c r="B149" s="202" t="s">
        <v>247</v>
      </c>
      <c r="C149" s="221">
        <f>条件输入!C160</f>
        <v>15000</v>
      </c>
      <c r="D149" s="221">
        <f>条件输入!D160</f>
        <v>10000</v>
      </c>
      <c r="E149" s="222">
        <f>条件输入!E160</f>
        <v>5000</v>
      </c>
    </row>
    <row r="150" spans="1:7" ht="16.2" thickBot="1" x14ac:dyDescent="0.3">
      <c r="A150" s="223">
        <v>6</v>
      </c>
      <c r="B150" s="224" t="s">
        <v>243</v>
      </c>
      <c r="C150" s="225">
        <f>条件输入!C161</f>
        <v>354914.7066608413</v>
      </c>
      <c r="D150" s="225">
        <f>条件输入!D161</f>
        <v>101731.11605807937</v>
      </c>
      <c r="E150" s="226">
        <f>条件输入!E161</f>
        <v>253183.59060276195</v>
      </c>
    </row>
    <row r="153" spans="1:7" ht="16.2" thickBot="1" x14ac:dyDescent="0.3">
      <c r="A153" s="2" t="s">
        <v>379</v>
      </c>
      <c r="C153" s="2" t="s">
        <v>378</v>
      </c>
    </row>
    <row r="154" spans="1:7" x14ac:dyDescent="0.25">
      <c r="A154" s="227" t="s">
        <v>12</v>
      </c>
      <c r="B154" s="228" t="s">
        <v>400</v>
      </c>
      <c r="C154" s="228" t="s">
        <v>280</v>
      </c>
      <c r="D154" s="228" t="s">
        <v>401</v>
      </c>
      <c r="E154" s="228" t="s">
        <v>282</v>
      </c>
      <c r="F154" s="228" t="s">
        <v>283</v>
      </c>
      <c r="G154" s="229" t="s">
        <v>281</v>
      </c>
    </row>
    <row r="155" spans="1:7" ht="16.2" thickBot="1" x14ac:dyDescent="0.3">
      <c r="A155" s="230">
        <v>1</v>
      </c>
      <c r="B155" s="231">
        <f>条件输入!B166</f>
        <v>30000</v>
      </c>
      <c r="C155" s="231">
        <f>条件输入!C166</f>
        <v>300000</v>
      </c>
      <c r="D155" s="231">
        <f>条件输入!D166</f>
        <v>37500</v>
      </c>
      <c r="E155" s="231">
        <f>条件输入!E166</f>
        <v>1125</v>
      </c>
      <c r="F155" s="231">
        <f>条件输入!F166</f>
        <v>503.99999999999994</v>
      </c>
      <c r="G155" s="232">
        <f>条件输入!G166</f>
        <v>1140</v>
      </c>
    </row>
    <row r="158" spans="1:7" ht="16.2" thickBot="1" x14ac:dyDescent="0.3">
      <c r="A158" s="2" t="s">
        <v>383</v>
      </c>
      <c r="C158" s="2" t="s">
        <v>380</v>
      </c>
    </row>
    <row r="159" spans="1:7" x14ac:dyDescent="0.25">
      <c r="A159" s="123" t="s">
        <v>12</v>
      </c>
      <c r="B159" s="176" t="s">
        <v>0</v>
      </c>
      <c r="C159" s="233" t="str">
        <f>条件输入!C170</f>
        <v>用地面积（m2）</v>
      </c>
      <c r="D159" s="179" t="s">
        <v>3</v>
      </c>
    </row>
    <row r="160" spans="1:7" x14ac:dyDescent="0.25">
      <c r="A160" s="180">
        <v>1</v>
      </c>
      <c r="B160" s="177" t="s">
        <v>256</v>
      </c>
      <c r="C160" s="234">
        <f>条件输入!C171</f>
        <v>330.06357816777762</v>
      </c>
      <c r="D160" s="181"/>
    </row>
    <row r="161" spans="1:4" x14ac:dyDescent="0.25">
      <c r="A161" s="180">
        <v>2</v>
      </c>
      <c r="B161" s="177" t="s">
        <v>255</v>
      </c>
      <c r="C161" s="234">
        <f>条件输入!C172</f>
        <v>27</v>
      </c>
      <c r="D161" s="181"/>
    </row>
    <row r="162" spans="1:4" x14ac:dyDescent="0.25">
      <c r="A162" s="180">
        <v>3</v>
      </c>
      <c r="B162" s="177" t="s">
        <v>254</v>
      </c>
      <c r="C162" s="234">
        <f>条件输入!C173</f>
        <v>12305.512999999999</v>
      </c>
      <c r="D162" s="181" t="s">
        <v>257</v>
      </c>
    </row>
    <row r="163" spans="1:4" ht="16.2" thickBot="1" x14ac:dyDescent="0.3">
      <c r="A163" s="182">
        <v>4</v>
      </c>
      <c r="B163" s="178" t="s">
        <v>243</v>
      </c>
      <c r="C163" s="235">
        <f>条件输入!C174</f>
        <v>12662.576578167776</v>
      </c>
      <c r="D163" s="236">
        <f>C163/666.667</f>
        <v>18.993855370323978</v>
      </c>
    </row>
    <row r="166" spans="1:4" ht="16.2" thickBot="1" x14ac:dyDescent="0.3">
      <c r="A166" s="2" t="s">
        <v>384</v>
      </c>
      <c r="C166" s="2" t="s">
        <v>381</v>
      </c>
    </row>
    <row r="167" spans="1:4" x14ac:dyDescent="0.25">
      <c r="A167" s="123" t="s">
        <v>85</v>
      </c>
      <c r="B167" s="176" t="s">
        <v>0</v>
      </c>
      <c r="C167" s="204" t="str">
        <f>条件输入!C178</f>
        <v>用地面积（m2）</v>
      </c>
      <c r="D167" s="179" t="s">
        <v>3</v>
      </c>
    </row>
    <row r="168" spans="1:4" x14ac:dyDescent="0.25">
      <c r="A168" s="180">
        <v>1</v>
      </c>
      <c r="B168" s="177" t="s">
        <v>267</v>
      </c>
      <c r="C168" s="205">
        <f>条件输入!C179</f>
        <v>10500</v>
      </c>
      <c r="D168" s="181"/>
    </row>
    <row r="169" spans="1:4" x14ac:dyDescent="0.25">
      <c r="A169" s="180">
        <v>2</v>
      </c>
      <c r="B169" s="177" t="s">
        <v>268</v>
      </c>
      <c r="C169" s="234">
        <f>条件输入!C180</f>
        <v>26642.936421832223</v>
      </c>
      <c r="D169" s="181"/>
    </row>
    <row r="170" spans="1:4" x14ac:dyDescent="0.25">
      <c r="A170" s="180">
        <v>3</v>
      </c>
      <c r="B170" s="177" t="s">
        <v>269</v>
      </c>
      <c r="C170" s="205">
        <f>条件输入!C181</f>
        <v>132500</v>
      </c>
      <c r="D170" s="181"/>
    </row>
    <row r="171" spans="1:4" x14ac:dyDescent="0.25">
      <c r="A171" s="180">
        <v>4</v>
      </c>
      <c r="B171" s="177" t="s">
        <v>270</v>
      </c>
      <c r="C171" s="205">
        <f>条件输入!C182</f>
        <v>30000</v>
      </c>
      <c r="D171" s="181"/>
    </row>
    <row r="172" spans="1:4" x14ac:dyDescent="0.25">
      <c r="A172" s="180">
        <v>5</v>
      </c>
      <c r="B172" s="177" t="s">
        <v>271</v>
      </c>
      <c r="C172" s="205">
        <f>条件输入!C183</f>
        <v>18000</v>
      </c>
      <c r="D172" s="181"/>
    </row>
    <row r="173" spans="1:4" x14ac:dyDescent="0.25">
      <c r="A173" s="180">
        <v>6</v>
      </c>
      <c r="B173" s="177" t="s">
        <v>274</v>
      </c>
      <c r="C173" s="205">
        <f>条件输入!C184</f>
        <v>1500</v>
      </c>
      <c r="D173" s="181"/>
    </row>
    <row r="174" spans="1:4" x14ac:dyDescent="0.25">
      <c r="A174" s="180">
        <v>7</v>
      </c>
      <c r="B174" s="177" t="s">
        <v>272</v>
      </c>
      <c r="C174" s="205">
        <f>条件输入!C185</f>
        <v>3000</v>
      </c>
      <c r="D174" s="181"/>
    </row>
    <row r="175" spans="1:4" ht="16.2" thickBot="1" x14ac:dyDescent="0.3">
      <c r="A175" s="182">
        <v>8</v>
      </c>
      <c r="B175" s="178" t="s">
        <v>243</v>
      </c>
      <c r="C175" s="235">
        <f>条件输入!C186</f>
        <v>222142.93642183222</v>
      </c>
      <c r="D175" s="236">
        <f>C175/666.667</f>
        <v>333.2142380256293</v>
      </c>
    </row>
    <row r="178" spans="1:5" ht="16.2" thickBot="1" x14ac:dyDescent="0.3">
      <c r="A178" s="2" t="s">
        <v>385</v>
      </c>
      <c r="B178" s="14"/>
      <c r="C178" s="14" t="s">
        <v>382</v>
      </c>
      <c r="D178" s="14"/>
      <c r="E178" s="14"/>
    </row>
    <row r="179" spans="1:5" x14ac:dyDescent="0.25">
      <c r="A179" s="123" t="s">
        <v>12</v>
      </c>
      <c r="B179" s="176" t="s">
        <v>0</v>
      </c>
      <c r="C179" s="176" t="s">
        <v>1</v>
      </c>
      <c r="D179" s="204" t="str">
        <f>条件输入!D190</f>
        <v>数量</v>
      </c>
      <c r="E179" s="179" t="s">
        <v>3</v>
      </c>
    </row>
    <row r="180" spans="1:5" x14ac:dyDescent="0.25">
      <c r="A180" s="180">
        <v>1</v>
      </c>
      <c r="B180" s="177" t="s">
        <v>288</v>
      </c>
      <c r="C180" s="177" t="s">
        <v>289</v>
      </c>
      <c r="D180" s="205">
        <f>条件输入!D191</f>
        <v>15</v>
      </c>
      <c r="E180" s="181"/>
    </row>
    <row r="181" spans="1:5" x14ac:dyDescent="0.25">
      <c r="A181" s="180">
        <v>2</v>
      </c>
      <c r="B181" s="177" t="s">
        <v>290</v>
      </c>
      <c r="C181" s="177" t="s">
        <v>291</v>
      </c>
      <c r="D181" s="205">
        <f>条件输入!D192</f>
        <v>2197.2399999999998</v>
      </c>
      <c r="E181" s="181"/>
    </row>
    <row r="182" spans="1:5" x14ac:dyDescent="0.25">
      <c r="A182" s="180">
        <v>3</v>
      </c>
      <c r="B182" s="177" t="s">
        <v>292</v>
      </c>
      <c r="C182" s="177" t="s">
        <v>289</v>
      </c>
      <c r="D182" s="205">
        <f>条件输入!D193</f>
        <v>2</v>
      </c>
      <c r="E182" s="181"/>
    </row>
    <row r="183" spans="1:5" x14ac:dyDescent="0.25">
      <c r="A183" s="180">
        <v>4</v>
      </c>
      <c r="B183" s="177" t="s">
        <v>274</v>
      </c>
      <c r="C183" s="177" t="s">
        <v>300</v>
      </c>
      <c r="D183" s="205">
        <f>条件输入!D194</f>
        <v>20</v>
      </c>
      <c r="E183" s="181"/>
    </row>
    <row r="184" spans="1:5" x14ac:dyDescent="0.25">
      <c r="A184" s="180">
        <v>5</v>
      </c>
      <c r="B184" s="177" t="s">
        <v>298</v>
      </c>
      <c r="C184" s="177" t="s">
        <v>98</v>
      </c>
      <c r="D184" s="205">
        <f>条件输入!D195</f>
        <v>2</v>
      </c>
      <c r="E184" s="181"/>
    </row>
    <row r="185" spans="1:5" x14ac:dyDescent="0.25">
      <c r="A185" s="180">
        <v>6</v>
      </c>
      <c r="B185" s="177" t="s">
        <v>293</v>
      </c>
      <c r="C185" s="177" t="s">
        <v>294</v>
      </c>
      <c r="D185" s="234">
        <f>条件输入!D196</f>
        <v>35.491470666084133</v>
      </c>
      <c r="E185" s="181"/>
    </row>
    <row r="186" spans="1:5" x14ac:dyDescent="0.25">
      <c r="A186" s="180">
        <v>7</v>
      </c>
      <c r="B186" s="177" t="s">
        <v>7</v>
      </c>
      <c r="C186" s="177" t="s">
        <v>294</v>
      </c>
      <c r="D186" s="234">
        <f>条件输入!D197</f>
        <v>10.173111605807936</v>
      </c>
      <c r="E186" s="181"/>
    </row>
    <row r="187" spans="1:5" x14ac:dyDescent="0.25">
      <c r="A187" s="180">
        <v>8</v>
      </c>
      <c r="B187" s="177" t="s">
        <v>295</v>
      </c>
      <c r="C187" s="177" t="s">
        <v>294</v>
      </c>
      <c r="D187" s="234">
        <f>条件输入!D198</f>
        <v>1.2135933102761951</v>
      </c>
      <c r="E187" s="181"/>
    </row>
    <row r="188" spans="1:5" x14ac:dyDescent="0.25">
      <c r="A188" s="180">
        <v>9</v>
      </c>
      <c r="B188" s="177" t="s">
        <v>9</v>
      </c>
      <c r="C188" s="177" t="s">
        <v>10</v>
      </c>
      <c r="D188" s="234">
        <f>条件输入!D199</f>
        <v>919.21037699350632</v>
      </c>
      <c r="E188" s="181"/>
    </row>
    <row r="189" spans="1:5" ht="16.2" thickBot="1" x14ac:dyDescent="0.3">
      <c r="A189" s="182">
        <v>10</v>
      </c>
      <c r="B189" s="178" t="s">
        <v>296</v>
      </c>
      <c r="C189" s="178" t="s">
        <v>294</v>
      </c>
      <c r="D189" s="235">
        <f>条件输入!D200</f>
        <v>1.5841499999999999</v>
      </c>
      <c r="E189" s="183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3"/>
  <sheetViews>
    <sheetView tabSelected="1" zoomScale="85" zoomScaleNormal="85" workbookViewId="0">
      <selection activeCell="H16" sqref="H16"/>
    </sheetView>
  </sheetViews>
  <sheetFormatPr defaultRowHeight="15.6" x14ac:dyDescent="0.25"/>
  <cols>
    <col min="1" max="1" width="35.3984375" bestFit="1" customWidth="1"/>
    <col min="2" max="2" width="20.09765625" customWidth="1"/>
    <col min="3" max="3" width="15.5" customWidth="1"/>
    <col min="4" max="4" width="15.3984375" customWidth="1"/>
    <col min="5" max="5" width="16.59765625" customWidth="1"/>
    <col min="6" max="6" width="14" customWidth="1"/>
    <col min="7" max="7" width="13.09765625" customWidth="1"/>
    <col min="8" max="9" width="11.8984375" customWidth="1"/>
    <col min="10" max="10" width="12.09765625" customWidth="1"/>
    <col min="11" max="11" width="16.19921875" customWidth="1"/>
    <col min="12" max="12" width="17.69921875" customWidth="1"/>
    <col min="13" max="13" width="32.3984375" customWidth="1"/>
    <col min="14" max="14" width="11" customWidth="1"/>
    <col min="17" max="17" width="10.69921875" customWidth="1"/>
    <col min="18" max="18" width="11.19921875" customWidth="1"/>
  </cols>
  <sheetData>
    <row r="1" spans="1:13" ht="20.100000000000001" customHeight="1" x14ac:dyDescent="0.2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40" t="s">
        <v>304</v>
      </c>
    </row>
    <row r="2" spans="1:13" s="24" customFormat="1" ht="20.100000000000001" customHeight="1" x14ac:dyDescent="0.25">
      <c r="A2" s="21">
        <v>7</v>
      </c>
      <c r="B2" s="22">
        <v>180</v>
      </c>
      <c r="C2" s="146">
        <v>3</v>
      </c>
      <c r="D2" s="23">
        <v>15</v>
      </c>
      <c r="E2" s="152" t="s">
        <v>16</v>
      </c>
      <c r="F2" s="23">
        <v>70000</v>
      </c>
      <c r="G2" s="174">
        <v>0.8</v>
      </c>
      <c r="H2" s="175">
        <f>1-G2</f>
        <v>0.19999999999999996</v>
      </c>
      <c r="M2" s="139" t="s">
        <v>305</v>
      </c>
    </row>
    <row r="3" spans="1:13" ht="20.100000000000001" customHeight="1" x14ac:dyDescent="0.25">
      <c r="C3" s="10"/>
      <c r="M3" s="142" t="s">
        <v>306</v>
      </c>
    </row>
    <row r="4" spans="1:13" ht="20.100000000000001" customHeight="1" x14ac:dyDescent="0.2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309</v>
      </c>
      <c r="H4" s="14" t="s">
        <v>68</v>
      </c>
      <c r="I4" s="14" t="s">
        <v>202</v>
      </c>
      <c r="J4" s="14" t="s">
        <v>203</v>
      </c>
      <c r="K4" s="14" t="s">
        <v>303</v>
      </c>
      <c r="M4" s="144" t="s">
        <v>307</v>
      </c>
    </row>
    <row r="5" spans="1:13" ht="20.100000000000001" customHeight="1" x14ac:dyDescent="0.25">
      <c r="A5" s="23" t="s">
        <v>156</v>
      </c>
      <c r="B5" s="32">
        <v>5</v>
      </c>
      <c r="C5" s="32">
        <v>1.5</v>
      </c>
      <c r="D5" s="32">
        <v>10</v>
      </c>
      <c r="E5" s="174">
        <v>0.8</v>
      </c>
      <c r="F5" s="175">
        <f>1-E5</f>
        <v>0.19999999999999996</v>
      </c>
      <c r="G5" s="32" t="s">
        <v>176</v>
      </c>
      <c r="H5" s="143" t="s">
        <v>131</v>
      </c>
      <c r="I5" s="143">
        <v>110</v>
      </c>
      <c r="J5" s="143">
        <v>100</v>
      </c>
      <c r="K5" s="143">
        <v>2</v>
      </c>
      <c r="M5" s="145" t="s">
        <v>308</v>
      </c>
    </row>
    <row r="6" spans="1:13" ht="20.100000000000001" customHeight="1" x14ac:dyDescent="0.25"/>
    <row r="7" spans="1:13" ht="20.100000000000001" customHeight="1" x14ac:dyDescent="0.25">
      <c r="A7" s="2" t="s">
        <v>310</v>
      </c>
      <c r="B7" s="2" t="s">
        <v>311</v>
      </c>
      <c r="C7" s="2" t="s">
        <v>275</v>
      </c>
      <c r="D7" s="2" t="s">
        <v>276</v>
      </c>
      <c r="E7" s="2" t="s">
        <v>301</v>
      </c>
      <c r="F7" s="2" t="s">
        <v>302</v>
      </c>
    </row>
    <row r="8" spans="1:13" ht="20.100000000000001" customHeight="1" x14ac:dyDescent="0.25">
      <c r="A8" s="141">
        <v>15000</v>
      </c>
      <c r="B8" s="141">
        <v>10000</v>
      </c>
      <c r="C8" s="141">
        <v>1500</v>
      </c>
      <c r="D8" s="141">
        <v>3000</v>
      </c>
      <c r="E8" s="141">
        <v>20</v>
      </c>
      <c r="F8" s="141">
        <v>2</v>
      </c>
    </row>
    <row r="9" spans="1:13" ht="20.100000000000001" customHeight="1" x14ac:dyDescent="0.25">
      <c r="A9" s="24"/>
      <c r="B9" s="24"/>
      <c r="C9" s="24"/>
      <c r="D9" s="24"/>
      <c r="E9" s="24"/>
      <c r="F9" s="24"/>
    </row>
    <row r="10" spans="1:13" ht="20.100000000000001" customHeight="1" x14ac:dyDescent="0.25">
      <c r="A10" s="24"/>
      <c r="B10" s="24"/>
      <c r="C10" s="24"/>
      <c r="D10" s="24"/>
      <c r="E10" s="24"/>
      <c r="F10" s="24"/>
    </row>
    <row r="11" spans="1:13" ht="20.100000000000001" customHeight="1" thickBot="1" x14ac:dyDescent="0.3">
      <c r="A11" s="147" t="s">
        <v>325</v>
      </c>
      <c r="B11" s="24"/>
      <c r="C11" s="24"/>
      <c r="D11" s="24"/>
      <c r="E11" s="24"/>
      <c r="F11" s="24"/>
    </row>
    <row r="12" spans="1:13" ht="20.100000000000001" customHeight="1" x14ac:dyDescent="0.25">
      <c r="A12" s="167" t="s">
        <v>312</v>
      </c>
      <c r="B12" s="168" t="s">
        <v>313</v>
      </c>
      <c r="C12" s="168" t="s">
        <v>314</v>
      </c>
      <c r="D12" s="168" t="s">
        <v>315</v>
      </c>
      <c r="E12" s="168" t="s">
        <v>316</v>
      </c>
      <c r="F12" s="168" t="s">
        <v>317</v>
      </c>
      <c r="G12" s="169" t="s">
        <v>318</v>
      </c>
    </row>
    <row r="13" spans="1:13" ht="20.100000000000001" customHeight="1" x14ac:dyDescent="0.25">
      <c r="A13" s="170" t="s">
        <v>319</v>
      </c>
      <c r="B13" s="148">
        <v>588.5</v>
      </c>
      <c r="C13" s="148">
        <v>0</v>
      </c>
      <c r="D13" s="148">
        <v>4316.8</v>
      </c>
      <c r="E13" s="148">
        <v>45321.2</v>
      </c>
      <c r="F13" s="148">
        <v>0</v>
      </c>
      <c r="G13" s="149">
        <v>1598.3</v>
      </c>
    </row>
    <row r="14" spans="1:13" ht="20.100000000000001" customHeight="1" x14ac:dyDescent="0.25">
      <c r="A14" s="170" t="s">
        <v>320</v>
      </c>
      <c r="B14" s="148">
        <v>803.5</v>
      </c>
      <c r="C14" s="148">
        <v>0</v>
      </c>
      <c r="D14" s="148">
        <v>4285.2</v>
      </c>
      <c r="E14" s="148">
        <v>64398.8</v>
      </c>
      <c r="F14" s="148">
        <v>0</v>
      </c>
      <c r="G14" s="149">
        <v>96.3</v>
      </c>
    </row>
    <row r="15" spans="1:13" ht="20.100000000000001" customHeight="1" x14ac:dyDescent="0.25">
      <c r="A15" s="170" t="s">
        <v>321</v>
      </c>
      <c r="B15" s="148">
        <v>801.79899999999998</v>
      </c>
      <c r="C15" s="148">
        <v>0</v>
      </c>
      <c r="D15" s="148">
        <v>4194.4669999999996</v>
      </c>
      <c r="E15" s="148">
        <v>46936.474000000002</v>
      </c>
      <c r="F15" s="148">
        <v>0</v>
      </c>
      <c r="G15" s="149">
        <v>1598.3</v>
      </c>
    </row>
    <row r="16" spans="1:13" ht="20.100000000000001" customHeight="1" x14ac:dyDescent="0.25">
      <c r="A16" s="170" t="s">
        <v>322</v>
      </c>
      <c r="B16" s="148">
        <v>1908.0029999999999</v>
      </c>
      <c r="C16" s="148">
        <v>0</v>
      </c>
      <c r="D16" s="148">
        <v>3560.0259999999998</v>
      </c>
      <c r="E16" s="148">
        <v>55861.254000000001</v>
      </c>
      <c r="F16" s="148">
        <v>0</v>
      </c>
      <c r="G16" s="149">
        <v>1598.3</v>
      </c>
    </row>
    <row r="17" spans="1:12" ht="20.100000000000001" customHeight="1" x14ac:dyDescent="0.25">
      <c r="A17" s="170" t="s">
        <v>323</v>
      </c>
      <c r="B17" s="148">
        <v>345</v>
      </c>
      <c r="C17" s="148">
        <v>248.6</v>
      </c>
      <c r="D17" s="148">
        <v>136.19999999999999</v>
      </c>
      <c r="E17" s="148">
        <v>10685.4</v>
      </c>
      <c r="F17" s="148">
        <v>28881.3</v>
      </c>
      <c r="G17" s="149">
        <v>5033.3</v>
      </c>
    </row>
    <row r="18" spans="1:12" ht="20.100000000000001" customHeight="1" thickBot="1" x14ac:dyDescent="0.3">
      <c r="A18" s="171" t="s">
        <v>324</v>
      </c>
      <c r="B18" s="150">
        <v>283.5</v>
      </c>
      <c r="C18" s="150">
        <v>194.7</v>
      </c>
      <c r="D18" s="150">
        <v>106</v>
      </c>
      <c r="E18" s="150">
        <v>8481.4</v>
      </c>
      <c r="F18" s="150">
        <v>19153.400000000001</v>
      </c>
      <c r="G18" s="151">
        <v>3734.3</v>
      </c>
    </row>
    <row r="19" spans="1:12" ht="20.100000000000001" customHeight="1" x14ac:dyDescent="0.25">
      <c r="A19" s="24"/>
      <c r="B19" s="24"/>
      <c r="C19" s="24"/>
      <c r="D19" s="24"/>
      <c r="E19" s="24"/>
      <c r="F19" s="24"/>
    </row>
    <row r="20" spans="1:12" ht="20.100000000000001" customHeight="1" x14ac:dyDescent="0.25">
      <c r="A20" s="24"/>
      <c r="B20" s="24"/>
      <c r="C20" s="24"/>
      <c r="D20" s="24"/>
      <c r="E20" s="24"/>
      <c r="F20" s="24"/>
    </row>
    <row r="21" spans="1:12" ht="20.100000000000001" customHeight="1" thickBot="1" x14ac:dyDescent="0.3">
      <c r="A21" s="147" t="s">
        <v>326</v>
      </c>
      <c r="B21" s="24"/>
      <c r="C21" s="24"/>
      <c r="D21" s="24"/>
      <c r="E21" s="24"/>
      <c r="F21" s="24"/>
    </row>
    <row r="22" spans="1:12" ht="20.100000000000001" customHeight="1" x14ac:dyDescent="0.25">
      <c r="A22" s="161" t="s">
        <v>327</v>
      </c>
      <c r="B22" s="162" t="s">
        <v>328</v>
      </c>
      <c r="C22" s="162" t="s">
        <v>329</v>
      </c>
      <c r="D22" s="163" t="s">
        <v>342</v>
      </c>
      <c r="E22" s="162" t="s">
        <v>330</v>
      </c>
      <c r="F22" s="162" t="s">
        <v>331</v>
      </c>
      <c r="G22" s="162" t="s">
        <v>332</v>
      </c>
      <c r="H22" s="162" t="s">
        <v>333</v>
      </c>
      <c r="I22" s="162" t="s">
        <v>334</v>
      </c>
      <c r="J22" s="162" t="s">
        <v>335</v>
      </c>
      <c r="K22" s="162" t="s">
        <v>336</v>
      </c>
      <c r="L22" s="164" t="s">
        <v>337</v>
      </c>
    </row>
    <row r="23" spans="1:12" ht="20.100000000000001" customHeight="1" x14ac:dyDescent="0.25">
      <c r="A23" s="165">
        <v>1</v>
      </c>
      <c r="B23" s="153" t="s">
        <v>338</v>
      </c>
      <c r="C23" s="153">
        <v>3</v>
      </c>
      <c r="D23" s="153">
        <v>18</v>
      </c>
      <c r="E23" s="153">
        <v>5</v>
      </c>
      <c r="F23" s="153">
        <v>10</v>
      </c>
      <c r="G23" s="153">
        <v>18</v>
      </c>
      <c r="H23" s="153">
        <v>120</v>
      </c>
      <c r="I23" s="153">
        <v>3</v>
      </c>
      <c r="J23" s="153">
        <v>4.4000000000000004</v>
      </c>
      <c r="K23" s="153">
        <v>1.5</v>
      </c>
      <c r="L23" s="154">
        <v>120</v>
      </c>
    </row>
    <row r="24" spans="1:12" ht="20.100000000000001" customHeight="1" x14ac:dyDescent="0.25">
      <c r="A24" s="165">
        <v>2</v>
      </c>
      <c r="B24" s="153" t="s">
        <v>339</v>
      </c>
      <c r="C24" s="153">
        <v>20</v>
      </c>
      <c r="D24" s="153">
        <v>19</v>
      </c>
      <c r="E24" s="153">
        <v>10</v>
      </c>
      <c r="F24" s="153">
        <v>10</v>
      </c>
      <c r="G24" s="153">
        <v>20</v>
      </c>
      <c r="H24" s="153">
        <v>160</v>
      </c>
      <c r="I24" s="153">
        <v>3</v>
      </c>
      <c r="J24" s="153">
        <v>4.4000000000000004</v>
      </c>
      <c r="K24" s="153">
        <v>1.5</v>
      </c>
      <c r="L24" s="154">
        <v>160</v>
      </c>
    </row>
    <row r="25" spans="1:12" ht="20.100000000000001" customHeight="1" x14ac:dyDescent="0.25">
      <c r="A25" s="165">
        <v>3</v>
      </c>
      <c r="B25" s="155" t="s">
        <v>340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4"/>
    </row>
    <row r="26" spans="1:12" ht="20.100000000000001" customHeight="1" thickBot="1" x14ac:dyDescent="0.3">
      <c r="A26" s="166">
        <v>4</v>
      </c>
      <c r="B26" s="156" t="s">
        <v>341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8"/>
    </row>
    <row r="27" spans="1:12" ht="20.100000000000001" customHeight="1" x14ac:dyDescent="0.25">
      <c r="A27" s="24"/>
      <c r="B27" s="24"/>
      <c r="C27" s="24"/>
      <c r="D27" s="24"/>
      <c r="E27" s="24"/>
      <c r="F27" s="24"/>
    </row>
    <row r="28" spans="1:12" ht="20.100000000000001" customHeight="1" x14ac:dyDescent="0.25">
      <c r="A28" s="24"/>
      <c r="B28" s="24"/>
      <c r="C28" s="24"/>
      <c r="D28" s="24"/>
      <c r="E28" s="24"/>
      <c r="F28" s="24"/>
    </row>
    <row r="29" spans="1:12" ht="20.100000000000001" customHeight="1" x14ac:dyDescent="0.25">
      <c r="A29" s="160" t="s">
        <v>343</v>
      </c>
      <c r="B29" s="24"/>
      <c r="C29" s="24"/>
      <c r="D29" s="24"/>
      <c r="E29" s="24"/>
      <c r="F29" s="24"/>
    </row>
    <row r="30" spans="1:12" ht="20.100000000000001" customHeight="1" x14ac:dyDescent="0.25">
      <c r="A30" s="159" t="s">
        <v>344</v>
      </c>
      <c r="B30" s="159" t="s">
        <v>1</v>
      </c>
      <c r="C30" s="247" t="s">
        <v>319</v>
      </c>
      <c r="D30" s="249"/>
      <c r="E30" s="247" t="s">
        <v>320</v>
      </c>
      <c r="F30" s="249"/>
      <c r="G30" s="159" t="s">
        <v>345</v>
      </c>
    </row>
    <row r="31" spans="1:12" ht="20.100000000000001" customHeight="1" x14ac:dyDescent="0.25">
      <c r="A31" s="159"/>
      <c r="B31" s="159"/>
      <c r="C31" s="159" t="s">
        <v>346</v>
      </c>
      <c r="D31" s="159" t="s">
        <v>347</v>
      </c>
      <c r="E31" s="159" t="s">
        <v>346</v>
      </c>
      <c r="F31" s="159" t="s">
        <v>347</v>
      </c>
      <c r="G31" s="159"/>
    </row>
    <row r="32" spans="1:12" ht="20.100000000000001" customHeight="1" x14ac:dyDescent="0.25">
      <c r="A32" s="247" t="s">
        <v>348</v>
      </c>
      <c r="B32" s="248"/>
      <c r="C32" s="248"/>
      <c r="D32" s="248"/>
      <c r="E32" s="248"/>
      <c r="F32" s="248"/>
      <c r="G32" s="249"/>
    </row>
    <row r="33" spans="1:7" ht="20.100000000000001" customHeight="1" x14ac:dyDescent="0.25">
      <c r="A33" s="159" t="s">
        <v>349</v>
      </c>
      <c r="B33" s="159"/>
      <c r="C33" s="159">
        <v>0.23799999999999999</v>
      </c>
      <c r="D33" s="159">
        <v>0.25</v>
      </c>
      <c r="E33" s="159">
        <v>0.33800000000000002</v>
      </c>
      <c r="F33" s="159">
        <v>0.43</v>
      </c>
      <c r="G33" s="159"/>
    </row>
    <row r="34" spans="1:7" ht="20.100000000000001" customHeight="1" x14ac:dyDescent="0.25">
      <c r="A34" s="159" t="s">
        <v>350</v>
      </c>
      <c r="B34" s="159"/>
      <c r="C34" s="159"/>
      <c r="D34" s="159"/>
      <c r="E34" s="159"/>
      <c r="F34" s="159"/>
      <c r="G34" s="159"/>
    </row>
    <row r="35" spans="1:7" ht="20.100000000000001" customHeight="1" x14ac:dyDescent="0.25">
      <c r="A35" s="159" t="s">
        <v>351</v>
      </c>
      <c r="B35" s="159" t="s">
        <v>352</v>
      </c>
      <c r="C35" s="159">
        <v>85.85</v>
      </c>
      <c r="D35" s="159">
        <v>529</v>
      </c>
      <c r="E35" s="159">
        <v>94.634</v>
      </c>
      <c r="F35" s="159">
        <v>529</v>
      </c>
      <c r="G35" s="159"/>
    </row>
    <row r="36" spans="1:7" ht="20.100000000000001" customHeight="1" x14ac:dyDescent="0.25">
      <c r="A36" s="159" t="s">
        <v>353</v>
      </c>
      <c r="B36" s="159" t="s">
        <v>352</v>
      </c>
      <c r="C36" s="159">
        <v>167.44399999999999</v>
      </c>
      <c r="D36" s="159">
        <v>634.79999999999995</v>
      </c>
      <c r="E36" s="159">
        <v>204.95699999999999</v>
      </c>
      <c r="F36" s="159">
        <v>634.79999999999995</v>
      </c>
      <c r="G36" s="159"/>
    </row>
    <row r="37" spans="1:7" ht="20.100000000000001" customHeight="1" x14ac:dyDescent="0.25">
      <c r="A37" s="247" t="s">
        <v>354</v>
      </c>
      <c r="B37" s="248"/>
      <c r="C37" s="248"/>
      <c r="D37" s="248"/>
      <c r="E37" s="248"/>
      <c r="F37" s="248"/>
      <c r="G37" s="249"/>
    </row>
    <row r="38" spans="1:7" ht="20.100000000000001" customHeight="1" x14ac:dyDescent="0.25">
      <c r="A38" s="159" t="s">
        <v>355</v>
      </c>
      <c r="B38" s="159" t="s">
        <v>356</v>
      </c>
      <c r="C38" s="159">
        <v>21.475000000000001</v>
      </c>
      <c r="D38" s="159">
        <v>100</v>
      </c>
      <c r="E38" s="159">
        <v>21.978999999999999</v>
      </c>
      <c r="F38" s="159">
        <v>100</v>
      </c>
      <c r="G38" s="159"/>
    </row>
    <row r="39" spans="1:7" ht="20.100000000000001" customHeight="1" x14ac:dyDescent="0.25">
      <c r="A39" s="159" t="s">
        <v>357</v>
      </c>
      <c r="B39" s="159"/>
      <c r="C39" s="159">
        <v>1E-3</v>
      </c>
      <c r="D39" s="159">
        <v>3.0000000000000001E-3</v>
      </c>
      <c r="E39" s="159">
        <v>1E-3</v>
      </c>
      <c r="F39" s="159">
        <v>3.0000000000000001E-3</v>
      </c>
      <c r="G39" s="159"/>
    </row>
    <row r="40" spans="1:7" ht="20.100000000000001" customHeight="1" x14ac:dyDescent="0.25">
      <c r="A40" s="247" t="s">
        <v>358</v>
      </c>
      <c r="B40" s="248"/>
      <c r="C40" s="248"/>
      <c r="D40" s="248"/>
      <c r="E40" s="248"/>
      <c r="F40" s="248"/>
      <c r="G40" s="249"/>
    </row>
    <row r="41" spans="1:7" ht="20.100000000000001" customHeight="1" x14ac:dyDescent="0.25">
      <c r="A41" s="159" t="s">
        <v>359</v>
      </c>
      <c r="B41" s="159"/>
      <c r="C41" s="159">
        <v>3.9729999999999999</v>
      </c>
      <c r="D41" s="159">
        <v>1.6</v>
      </c>
      <c r="E41" s="159">
        <v>2.7970000000000002</v>
      </c>
      <c r="F41" s="159">
        <v>1.6</v>
      </c>
      <c r="G41" s="159"/>
    </row>
    <row r="42" spans="1:7" ht="20.100000000000001" customHeight="1" x14ac:dyDescent="0.25">
      <c r="A42" s="159" t="s">
        <v>360</v>
      </c>
      <c r="B42" s="159"/>
      <c r="C42" s="159">
        <v>11.586</v>
      </c>
      <c r="D42" s="159">
        <v>1.3</v>
      </c>
      <c r="E42" s="159">
        <v>3.9729999999999999</v>
      </c>
      <c r="F42" s="159">
        <v>1.3</v>
      </c>
      <c r="G42" s="159"/>
    </row>
    <row r="43" spans="1:7" ht="20.100000000000001" customHeight="1" x14ac:dyDescent="0.25">
      <c r="A43" s="24"/>
      <c r="B43" s="24"/>
      <c r="C43" s="24"/>
      <c r="D43" s="24"/>
      <c r="E43" s="24"/>
      <c r="F43" s="24"/>
    </row>
    <row r="44" spans="1:7" ht="20.100000000000001" customHeight="1" x14ac:dyDescent="0.25"/>
    <row r="45" spans="1:7" ht="20.100000000000001" customHeight="1" thickBot="1" x14ac:dyDescent="0.3">
      <c r="A45" s="31" t="s">
        <v>361</v>
      </c>
    </row>
    <row r="46" spans="1:7" ht="20.100000000000001" customHeight="1" x14ac:dyDescent="0.2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2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2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2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2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2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2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2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2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2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25">
      <c r="A56" s="72">
        <v>10</v>
      </c>
      <c r="B56" s="3" t="s">
        <v>171</v>
      </c>
      <c r="C56" s="3" t="s">
        <v>172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3">
      <c r="A57" s="74">
        <v>11</v>
      </c>
      <c r="B57" s="67" t="s">
        <v>173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25"/>
    <row r="59" spans="1:6" ht="20.100000000000001" customHeight="1" x14ac:dyDescent="0.25"/>
    <row r="60" spans="1:6" ht="20.100000000000001" customHeight="1" thickBot="1" x14ac:dyDescent="0.3">
      <c r="A60" s="31" t="s">
        <v>362</v>
      </c>
    </row>
    <row r="61" spans="1:6" ht="20.100000000000001" customHeight="1" x14ac:dyDescent="0.2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2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2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2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2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2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2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3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25"/>
    <row r="70" spans="1:6" ht="20.100000000000001" customHeight="1" x14ac:dyDescent="0.25"/>
    <row r="71" spans="1:6" ht="20.100000000000001" customHeight="1" thickBot="1" x14ac:dyDescent="0.3">
      <c r="A71" s="31" t="s">
        <v>263</v>
      </c>
    </row>
    <row r="72" spans="1:6" ht="20.100000000000001" customHeight="1" x14ac:dyDescent="0.25">
      <c r="A72" s="100" t="s">
        <v>234</v>
      </c>
      <c r="B72" s="91" t="s">
        <v>0</v>
      </c>
      <c r="C72" s="91" t="s">
        <v>1</v>
      </c>
      <c r="D72" s="103" t="s">
        <v>236</v>
      </c>
      <c r="E72" s="92" t="s">
        <v>3</v>
      </c>
    </row>
    <row r="73" spans="1:6" ht="20.100000000000001" customHeight="1" x14ac:dyDescent="0.25">
      <c r="A73" s="135">
        <v>1</v>
      </c>
      <c r="B73" s="93" t="s">
        <v>262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25">
      <c r="A74" s="135">
        <v>2</v>
      </c>
      <c r="B74" s="93" t="s">
        <v>235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25">
      <c r="A75" s="135">
        <v>3</v>
      </c>
      <c r="B75" s="93" t="s">
        <v>213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214</v>
      </c>
    </row>
    <row r="76" spans="1:6" ht="20.100000000000001" customHeight="1" x14ac:dyDescent="0.25">
      <c r="A76" s="135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25">
      <c r="A77" s="135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25">
      <c r="A78" s="135">
        <v>6</v>
      </c>
      <c r="B78" s="93" t="s">
        <v>215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25">
      <c r="A79" s="135">
        <v>7</v>
      </c>
      <c r="B79" s="93" t="s">
        <v>216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25">
      <c r="A80" s="135">
        <v>8</v>
      </c>
      <c r="B80" s="93" t="s">
        <v>217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218</v>
      </c>
    </row>
    <row r="81" spans="1:5" ht="20.100000000000001" customHeight="1" x14ac:dyDescent="0.25">
      <c r="A81" s="135">
        <v>9</v>
      </c>
      <c r="B81" s="93" t="s">
        <v>219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220</v>
      </c>
    </row>
    <row r="82" spans="1:5" ht="20.100000000000001" customHeight="1" x14ac:dyDescent="0.25">
      <c r="A82" s="135">
        <v>10</v>
      </c>
      <c r="B82" s="93" t="s">
        <v>183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25">
      <c r="A83" s="135">
        <v>11</v>
      </c>
      <c r="B83" s="93" t="s">
        <v>221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25">
      <c r="A84" s="135">
        <v>12</v>
      </c>
      <c r="B84" s="93" t="s">
        <v>222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25">
      <c r="A85" s="135">
        <v>13</v>
      </c>
      <c r="B85" s="93" t="s">
        <v>223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25">
      <c r="A86" s="135">
        <v>14</v>
      </c>
      <c r="B86" s="97" t="s">
        <v>224</v>
      </c>
      <c r="C86" s="94"/>
      <c r="D86" s="102"/>
      <c r="E86" s="95"/>
    </row>
    <row r="87" spans="1:5" ht="20.100000000000001" customHeight="1" x14ac:dyDescent="0.25">
      <c r="A87" s="135">
        <v>15</v>
      </c>
      <c r="B87" s="93" t="s">
        <v>225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25">
      <c r="A88" s="135">
        <v>16</v>
      </c>
      <c r="B88" s="93" t="s">
        <v>226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25">
      <c r="A89" s="135">
        <v>17</v>
      </c>
      <c r="B89" s="93" t="s">
        <v>190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25">
      <c r="A90" s="135">
        <v>18</v>
      </c>
      <c r="B90" s="93" t="s">
        <v>227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25">
      <c r="A91" s="135">
        <v>19</v>
      </c>
      <c r="B91" s="93" t="s">
        <v>228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25">
      <c r="A92" s="135">
        <v>20</v>
      </c>
      <c r="B92" s="93" t="s">
        <v>229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25">
      <c r="A93" s="135">
        <v>21</v>
      </c>
      <c r="B93" s="93" t="s">
        <v>230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25">
      <c r="A94" s="135">
        <v>22</v>
      </c>
      <c r="B94" s="93" t="s">
        <v>195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25">
      <c r="A95" s="135">
        <v>23</v>
      </c>
      <c r="B95" s="93" t="s">
        <v>231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3">
      <c r="A96" s="136">
        <v>24</v>
      </c>
      <c r="B96" s="98" t="s">
        <v>232</v>
      </c>
      <c r="C96" s="99" t="s">
        <v>233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6" ht="20.100000000000001" customHeight="1" x14ac:dyDescent="0.25"/>
    <row r="98" spans="1:6" ht="20.100000000000001" customHeight="1" x14ac:dyDescent="0.25"/>
    <row r="99" spans="1:6" ht="20.100000000000001" customHeight="1" thickBot="1" x14ac:dyDescent="0.3">
      <c r="A99" s="31" t="s">
        <v>94</v>
      </c>
      <c r="C99" t="str">
        <f>A5</f>
        <v>陡坡低山</v>
      </c>
    </row>
    <row r="100" spans="1:6" ht="20.100000000000001" customHeight="1" x14ac:dyDescent="0.2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</row>
    <row r="101" spans="1:6" ht="20.100000000000001" customHeight="1" x14ac:dyDescent="0.2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</row>
    <row r="102" spans="1:6" ht="20.100000000000001" customHeight="1" x14ac:dyDescent="0.2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</row>
    <row r="103" spans="1:6" ht="20.100000000000001" customHeight="1" x14ac:dyDescent="0.2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</row>
    <row r="104" spans="1:6" ht="20.100000000000001" customHeight="1" x14ac:dyDescent="0.2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</row>
    <row r="105" spans="1:6" ht="20.100000000000001" customHeight="1" x14ac:dyDescent="0.2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</row>
    <row r="106" spans="1:6" ht="20.100000000000001" customHeight="1" x14ac:dyDescent="0.2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</row>
    <row r="107" spans="1:6" ht="20.100000000000001" customHeight="1" x14ac:dyDescent="0.2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</row>
    <row r="108" spans="1:6" ht="20.100000000000001" customHeight="1" x14ac:dyDescent="0.2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</row>
    <row r="109" spans="1:6" ht="20.100000000000001" customHeight="1" x14ac:dyDescent="0.2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</row>
    <row r="110" spans="1:6" ht="20.100000000000001" customHeight="1" x14ac:dyDescent="0.2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</row>
    <row r="111" spans="1:6" ht="20.100000000000001" customHeight="1" x14ac:dyDescent="0.2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</row>
    <row r="112" spans="1:6" ht="20.100000000000001" customHeight="1" x14ac:dyDescent="0.2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3">D112*$E$110</f>
        <v>4499.9999999999991</v>
      </c>
      <c r="F112" s="37"/>
    </row>
    <row r="113" spans="1:6" ht="20.100000000000001" customHeight="1" x14ac:dyDescent="0.2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3"/>
        <v>6750</v>
      </c>
      <c r="F113" s="37"/>
    </row>
    <row r="114" spans="1:6" ht="20.100000000000001" customHeight="1" x14ac:dyDescent="0.2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3"/>
        <v>9750</v>
      </c>
      <c r="F114" s="37"/>
    </row>
    <row r="115" spans="1:6" ht="20.100000000000001" customHeight="1" x14ac:dyDescent="0.2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 t="shared" si="3"/>
        <v>9000</v>
      </c>
      <c r="F115" s="37"/>
    </row>
    <row r="116" spans="1:6" ht="20.100000000000001" customHeight="1" x14ac:dyDescent="0.2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3"/>
        <v>30</v>
      </c>
      <c r="F116" s="37"/>
    </row>
    <row r="117" spans="1:6" ht="20.100000000000001" customHeight="1" x14ac:dyDescent="0.2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3"/>
        <v>712.5</v>
      </c>
      <c r="F117" s="37"/>
    </row>
    <row r="118" spans="1:6" ht="20.100000000000001" customHeight="1" x14ac:dyDescent="0.2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3"/>
        <v>450</v>
      </c>
      <c r="F118" s="37"/>
    </row>
    <row r="119" spans="1:6" ht="20.100000000000001" customHeight="1" x14ac:dyDescent="0.2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3"/>
        <v>9000</v>
      </c>
      <c r="F119" s="37"/>
    </row>
    <row r="120" spans="1:6" ht="20.100000000000001" customHeight="1" x14ac:dyDescent="0.2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3"/>
        <v>3</v>
      </c>
      <c r="F120" s="37"/>
    </row>
    <row r="121" spans="1:6" ht="20.100000000000001" customHeight="1" x14ac:dyDescent="0.2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3"/>
        <v>300</v>
      </c>
      <c r="F121" s="37"/>
    </row>
    <row r="122" spans="1:6" ht="20.100000000000001" customHeight="1" x14ac:dyDescent="0.2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</row>
    <row r="123" spans="1:6" ht="20.100000000000001" customHeight="1" x14ac:dyDescent="0.2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</row>
    <row r="124" spans="1:6" ht="20.100000000000001" customHeight="1" x14ac:dyDescent="0.2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4">D124*$E$122</f>
        <v>29999.999999999996</v>
      </c>
      <c r="F124" s="36"/>
    </row>
    <row r="125" spans="1:6" ht="20.100000000000001" customHeight="1" x14ac:dyDescent="0.2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4"/>
        <v>45000</v>
      </c>
      <c r="F125" s="36"/>
    </row>
    <row r="126" spans="1:6" ht="20.100000000000001" customHeight="1" x14ac:dyDescent="0.2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4"/>
        <v>60000</v>
      </c>
      <c r="F126" s="36"/>
    </row>
    <row r="127" spans="1:6" ht="20.100000000000001" customHeight="1" x14ac:dyDescent="0.2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4"/>
        <v>0</v>
      </c>
      <c r="F127" s="36"/>
    </row>
    <row r="128" spans="1:6" ht="20.100000000000001" customHeight="1" x14ac:dyDescent="0.2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4"/>
        <v>200</v>
      </c>
      <c r="F128" s="36"/>
    </row>
    <row r="129" spans="1:6" ht="20.100000000000001" customHeight="1" x14ac:dyDescent="0.2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4"/>
        <v>4750</v>
      </c>
      <c r="F129" s="36"/>
    </row>
    <row r="130" spans="1:6" ht="20.100000000000001" customHeight="1" x14ac:dyDescent="0.2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4"/>
        <v>3000</v>
      </c>
      <c r="F130" s="36"/>
    </row>
    <row r="131" spans="1:6" ht="20.100000000000001" customHeight="1" x14ac:dyDescent="0.2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4"/>
        <v>60000</v>
      </c>
      <c r="F131" s="36"/>
    </row>
    <row r="132" spans="1:6" ht="20.100000000000001" customHeight="1" x14ac:dyDescent="0.2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4"/>
        <v>40</v>
      </c>
      <c r="F132" s="36"/>
    </row>
    <row r="133" spans="1:6" ht="20.100000000000001" customHeight="1" x14ac:dyDescent="0.2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4"/>
        <v>2000</v>
      </c>
      <c r="F133" s="36"/>
    </row>
    <row r="134" spans="1:6" ht="20.100000000000001" customHeight="1" x14ac:dyDescent="0.2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</row>
    <row r="135" spans="1:6" ht="20.100000000000001" customHeight="1" x14ac:dyDescent="0.2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</row>
    <row r="136" spans="1:6" ht="20.100000000000001" customHeight="1" x14ac:dyDescent="0.2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 t="shared" ref="E136:E141" si="5">D136*$E$135</f>
        <v>27000</v>
      </c>
      <c r="F136" s="37"/>
    </row>
    <row r="137" spans="1:6" ht="20.100000000000001" customHeight="1" x14ac:dyDescent="0.2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si="5"/>
        <v>64800</v>
      </c>
      <c r="F137" s="37"/>
    </row>
    <row r="138" spans="1:6" ht="20.100000000000001" customHeight="1" x14ac:dyDescent="0.2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5"/>
        <v>16199.999999999996</v>
      </c>
      <c r="F138" s="37"/>
    </row>
    <row r="139" spans="1:6" ht="20.100000000000001" customHeight="1" x14ac:dyDescent="0.2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5"/>
        <v>13500</v>
      </c>
      <c r="F139" s="37"/>
    </row>
    <row r="140" spans="1:6" ht="20.100000000000001" customHeight="1" x14ac:dyDescent="0.2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5"/>
        <v>285</v>
      </c>
      <c r="F140" s="37"/>
    </row>
    <row r="141" spans="1:6" ht="20.100000000000001" customHeight="1" x14ac:dyDescent="0.2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5"/>
        <v>750</v>
      </c>
      <c r="F141" s="37"/>
    </row>
    <row r="143" spans="1:6" ht="20.100000000000001" customHeight="1" x14ac:dyDescent="0.25"/>
    <row r="144" spans="1:6" ht="20.100000000000001" customHeight="1" thickBot="1" x14ac:dyDescent="0.3">
      <c r="A144" s="2" t="s">
        <v>248</v>
      </c>
    </row>
    <row r="145" spans="1:5" ht="20.100000000000001" customHeight="1" x14ac:dyDescent="0.25">
      <c r="A145" s="105" t="s">
        <v>85</v>
      </c>
      <c r="B145" s="58" t="s">
        <v>0</v>
      </c>
      <c r="C145" s="58" t="s">
        <v>244</v>
      </c>
      <c r="D145" s="107" t="s">
        <v>245</v>
      </c>
      <c r="E145" s="61" t="s">
        <v>3</v>
      </c>
    </row>
    <row r="146" spans="1:5" ht="20.100000000000001" customHeight="1" x14ac:dyDescent="0.25">
      <c r="A146" s="25">
        <v>1</v>
      </c>
      <c r="B146" s="26" t="s">
        <v>237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238</v>
      </c>
    </row>
    <row r="147" spans="1:5" ht="20.100000000000001" customHeight="1" x14ac:dyDescent="0.25">
      <c r="A147" s="25">
        <v>2</v>
      </c>
      <c r="B147" s="26" t="s">
        <v>239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238</v>
      </c>
    </row>
    <row r="148" spans="1:5" ht="20.100000000000001" customHeight="1" x14ac:dyDescent="0.25">
      <c r="A148" s="25">
        <v>3</v>
      </c>
      <c r="B148" s="26" t="s">
        <v>240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238</v>
      </c>
    </row>
    <row r="149" spans="1:5" ht="20.100000000000001" customHeight="1" x14ac:dyDescent="0.25">
      <c r="A149" s="25">
        <v>4</v>
      </c>
      <c r="B149" s="26" t="s">
        <v>241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238</v>
      </c>
    </row>
    <row r="150" spans="1:5" ht="20.100000000000001" customHeight="1" x14ac:dyDescent="0.25">
      <c r="A150" s="25">
        <v>5</v>
      </c>
      <c r="B150" s="26" t="s">
        <v>242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</row>
    <row r="151" spans="1:5" ht="20.100000000000001" customHeight="1" thickBot="1" x14ac:dyDescent="0.3">
      <c r="A151" s="106">
        <v>6</v>
      </c>
      <c r="B151" s="29" t="s">
        <v>243</v>
      </c>
      <c r="C151" s="29">
        <f>SUM(C146:C150)</f>
        <v>2350</v>
      </c>
      <c r="D151" s="109">
        <f>SUM(D146:D150)</f>
        <v>10500</v>
      </c>
      <c r="E151" s="30"/>
    </row>
    <row r="152" spans="1:5" ht="20.100000000000001" customHeight="1" x14ac:dyDescent="0.25"/>
    <row r="153" spans="1:5" ht="20.100000000000001" customHeight="1" x14ac:dyDescent="0.25"/>
    <row r="154" spans="1:5" ht="20.100000000000001" customHeight="1" thickBot="1" x14ac:dyDescent="0.3">
      <c r="A154" s="2" t="s">
        <v>249</v>
      </c>
    </row>
    <row r="155" spans="1:5" ht="20.100000000000001" customHeight="1" x14ac:dyDescent="0.25">
      <c r="A155" s="110" t="s">
        <v>85</v>
      </c>
      <c r="B155" s="111" t="s">
        <v>0</v>
      </c>
      <c r="C155" s="112" t="s">
        <v>279</v>
      </c>
      <c r="D155" s="112" t="s">
        <v>259</v>
      </c>
      <c r="E155" s="113" t="s">
        <v>260</v>
      </c>
    </row>
    <row r="156" spans="1:5" ht="20.100000000000001" customHeight="1" x14ac:dyDescent="0.25">
      <c r="A156" s="114">
        <v>1</v>
      </c>
      <c r="B156" s="115" t="s">
        <v>246</v>
      </c>
      <c r="C156" s="56">
        <f>E47+E48+E62+E63</f>
        <v>24498.167660841318</v>
      </c>
      <c r="D156" s="56">
        <f>E49+E64</f>
        <v>14078.359558079368</v>
      </c>
      <c r="E156" s="116">
        <f t="shared" ref="E156:E161" si="6">C156-D156</f>
        <v>10419.80810276195</v>
      </c>
    </row>
    <row r="157" spans="1:5" ht="20.100000000000001" customHeight="1" x14ac:dyDescent="0.25">
      <c r="A157" s="114">
        <v>2</v>
      </c>
      <c r="B157" s="117" t="s">
        <v>251</v>
      </c>
      <c r="C157" s="56">
        <f>D76+D77</f>
        <v>36916.538999999997</v>
      </c>
      <c r="D157" s="56">
        <f>D78</f>
        <v>6152.7564999999995</v>
      </c>
      <c r="E157" s="116">
        <f t="shared" si="6"/>
        <v>30763.782499999998</v>
      </c>
    </row>
    <row r="158" spans="1:5" ht="20.100000000000001" customHeight="1" x14ac:dyDescent="0.25">
      <c r="A158" s="114">
        <v>3</v>
      </c>
      <c r="B158" s="117" t="s">
        <v>252</v>
      </c>
      <c r="C158" s="118">
        <f>E102+E103+E111+E112+E123+E124</f>
        <v>197500</v>
      </c>
      <c r="D158" s="118">
        <f>E104+E113+E125</f>
        <v>58000</v>
      </c>
      <c r="E158" s="116">
        <f t="shared" si="6"/>
        <v>139500</v>
      </c>
    </row>
    <row r="159" spans="1:5" ht="20.100000000000001" customHeight="1" x14ac:dyDescent="0.25">
      <c r="A159" s="114">
        <v>4</v>
      </c>
      <c r="B159" s="117" t="s">
        <v>250</v>
      </c>
      <c r="C159" s="118">
        <f>E137+E138</f>
        <v>81000</v>
      </c>
      <c r="D159" s="118">
        <f>E139</f>
        <v>13500</v>
      </c>
      <c r="E159" s="116">
        <f t="shared" si="6"/>
        <v>67500</v>
      </c>
    </row>
    <row r="160" spans="1:5" ht="20.100000000000001" customHeight="1" x14ac:dyDescent="0.25">
      <c r="A160" s="114">
        <v>5</v>
      </c>
      <c r="B160" s="115" t="s">
        <v>247</v>
      </c>
      <c r="C160" s="118">
        <f>A8</f>
        <v>15000</v>
      </c>
      <c r="D160" s="118">
        <f>B8</f>
        <v>10000</v>
      </c>
      <c r="E160" s="116">
        <f t="shared" si="6"/>
        <v>5000</v>
      </c>
    </row>
    <row r="161" spans="1:7" ht="20.100000000000001" customHeight="1" thickBot="1" x14ac:dyDescent="0.3">
      <c r="A161" s="119">
        <v>6</v>
      </c>
      <c r="B161" s="120" t="s">
        <v>243</v>
      </c>
      <c r="C161" s="121">
        <f>SUM(C156:C160)</f>
        <v>354914.7066608413</v>
      </c>
      <c r="D161" s="121">
        <f>SUM(D156:D160)</f>
        <v>101731.11605807937</v>
      </c>
      <c r="E161" s="122">
        <f t="shared" si="6"/>
        <v>253183.59060276195</v>
      </c>
    </row>
    <row r="162" spans="1:7" ht="20.100000000000001" customHeight="1" x14ac:dyDescent="0.25"/>
    <row r="163" spans="1:7" ht="20.100000000000001" customHeight="1" x14ac:dyDescent="0.25"/>
    <row r="164" spans="1:7" ht="20.100000000000001" customHeight="1" thickBot="1" x14ac:dyDescent="0.3">
      <c r="A164" s="2" t="s">
        <v>278</v>
      </c>
    </row>
    <row r="165" spans="1:7" ht="20.100000000000001" customHeight="1" x14ac:dyDescent="0.25">
      <c r="A165" s="131" t="s">
        <v>277</v>
      </c>
      <c r="B165" s="112" t="s">
        <v>284</v>
      </c>
      <c r="C165" s="112" t="s">
        <v>280</v>
      </c>
      <c r="D165" s="112" t="s">
        <v>285</v>
      </c>
      <c r="E165" s="112" t="s">
        <v>282</v>
      </c>
      <c r="F165" s="112" t="s">
        <v>283</v>
      </c>
      <c r="G165" s="113" t="s">
        <v>281</v>
      </c>
    </row>
    <row r="166" spans="1:7" ht="20.100000000000001" customHeight="1" thickBot="1" x14ac:dyDescent="0.3">
      <c r="A166" s="132">
        <v>1</v>
      </c>
      <c r="B166" s="133">
        <f>(INT(E161/100000)+1)*10000</f>
        <v>30000</v>
      </c>
      <c r="C166" s="133">
        <f>(INT(E161/100000)+1)*100000</f>
        <v>300000</v>
      </c>
      <c r="D166" s="133">
        <f>B166*1.25</f>
        <v>37500</v>
      </c>
      <c r="E166" s="133">
        <f>(INT(E161/100000)+1)*500*0.75</f>
        <v>1125</v>
      </c>
      <c r="F166" s="133">
        <f>(INT(E161/100000)+1)*480*0.35</f>
        <v>503.99999999999994</v>
      </c>
      <c r="G166" s="134">
        <f>(INT(E161/100000)+1)*4.75*80</f>
        <v>1140</v>
      </c>
    </row>
    <row r="167" spans="1:7" ht="20.100000000000001" customHeight="1" x14ac:dyDescent="0.25"/>
    <row r="168" spans="1:7" ht="20.100000000000001" customHeight="1" x14ac:dyDescent="0.25"/>
    <row r="169" spans="1:7" ht="20.100000000000001" customHeight="1" thickBot="1" x14ac:dyDescent="0.3">
      <c r="A169" s="2" t="s">
        <v>265</v>
      </c>
    </row>
    <row r="170" spans="1:7" ht="20.100000000000001" customHeight="1" x14ac:dyDescent="0.25">
      <c r="A170" s="123" t="s">
        <v>264</v>
      </c>
      <c r="B170" s="58" t="s">
        <v>0</v>
      </c>
      <c r="C170" s="107" t="s">
        <v>258</v>
      </c>
      <c r="D170" s="61" t="s">
        <v>3</v>
      </c>
    </row>
    <row r="171" spans="1:7" ht="20.100000000000001" customHeight="1" x14ac:dyDescent="0.25">
      <c r="A171" s="25">
        <v>1</v>
      </c>
      <c r="B171" s="124" t="s">
        <v>256</v>
      </c>
      <c r="C171" s="125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</row>
    <row r="172" spans="1:7" ht="20.100000000000001" customHeight="1" x14ac:dyDescent="0.25">
      <c r="A172" s="25">
        <v>2</v>
      </c>
      <c r="B172" s="124" t="s">
        <v>255</v>
      </c>
      <c r="C172" s="125">
        <f>VLOOKUP($C$2,风机基础数据!$A$98:$P$105,15)</f>
        <v>27</v>
      </c>
      <c r="D172" s="27"/>
    </row>
    <row r="173" spans="1:7" ht="20.100000000000001" customHeight="1" x14ac:dyDescent="0.25">
      <c r="A173" s="25">
        <v>3</v>
      </c>
      <c r="B173" s="26" t="s">
        <v>254</v>
      </c>
      <c r="C173" s="125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6" t="s">
        <v>257</v>
      </c>
    </row>
    <row r="174" spans="1:7" ht="20.100000000000001" customHeight="1" thickBot="1" x14ac:dyDescent="0.3">
      <c r="A174" s="106">
        <v>4</v>
      </c>
      <c r="B174" s="29" t="s">
        <v>243</v>
      </c>
      <c r="C174" s="127">
        <f>SUM(C171:C173)</f>
        <v>12662.576578167776</v>
      </c>
      <c r="D174" s="128">
        <f>C174/666.667</f>
        <v>18.993855370323978</v>
      </c>
    </row>
    <row r="175" spans="1:7" ht="20.100000000000001" customHeight="1" x14ac:dyDescent="0.25"/>
    <row r="176" spans="1:7" ht="20.100000000000001" customHeight="1" x14ac:dyDescent="0.25"/>
    <row r="177" spans="1:5" ht="20.100000000000001" customHeight="1" thickBot="1" x14ac:dyDescent="0.3">
      <c r="A177" s="2" t="s">
        <v>266</v>
      </c>
    </row>
    <row r="178" spans="1:5" ht="20.100000000000001" customHeight="1" x14ac:dyDescent="0.25">
      <c r="A178" s="105" t="s">
        <v>85</v>
      </c>
      <c r="B178" s="58" t="s">
        <v>0</v>
      </c>
      <c r="C178" s="107" t="s">
        <v>253</v>
      </c>
      <c r="D178" s="61" t="s">
        <v>3</v>
      </c>
    </row>
    <row r="179" spans="1:5" ht="20.100000000000001" customHeight="1" x14ac:dyDescent="0.25">
      <c r="A179" s="25">
        <v>1</v>
      </c>
      <c r="B179" s="26" t="s">
        <v>267</v>
      </c>
      <c r="C179" s="108">
        <f>D151</f>
        <v>10500</v>
      </c>
      <c r="D179" s="27"/>
    </row>
    <row r="180" spans="1:5" ht="20.100000000000001" customHeight="1" x14ac:dyDescent="0.25">
      <c r="A180" s="25">
        <v>2</v>
      </c>
      <c r="B180" s="26" t="s">
        <v>268</v>
      </c>
      <c r="C180" s="129">
        <f>D2*D136-C171-C172</f>
        <v>26642.936421832223</v>
      </c>
      <c r="D180" s="27"/>
    </row>
    <row r="181" spans="1:5" ht="20.100000000000001" customHeight="1" x14ac:dyDescent="0.25">
      <c r="A181" s="25">
        <v>3</v>
      </c>
      <c r="B181" s="26" t="s">
        <v>269</v>
      </c>
      <c r="C181" s="108">
        <f>E101*2.5*1000+E122*(VLOOKUP($A$5,道路基础数据!$A$16:$AJ$23,36))</f>
        <v>132500</v>
      </c>
      <c r="D181" s="27"/>
    </row>
    <row r="182" spans="1:5" ht="20.100000000000001" customHeight="1" x14ac:dyDescent="0.25">
      <c r="A182" s="25">
        <v>4</v>
      </c>
      <c r="B182" s="26" t="s">
        <v>270</v>
      </c>
      <c r="C182" s="108">
        <f>(INT(E161/100000)+1)*10000</f>
        <v>30000</v>
      </c>
      <c r="D182" s="27"/>
    </row>
    <row r="183" spans="1:5" ht="20.100000000000001" customHeight="1" x14ac:dyDescent="0.25">
      <c r="A183" s="25">
        <v>5</v>
      </c>
      <c r="B183" s="26" t="s">
        <v>271</v>
      </c>
      <c r="C183" s="108">
        <f>E110*(VLOOKUP($A$5,道路基础数据!$A$16:$AJ$23,36))</f>
        <v>18000</v>
      </c>
      <c r="D183" s="27"/>
    </row>
    <row r="184" spans="1:5" ht="20.100000000000001" customHeight="1" x14ac:dyDescent="0.25">
      <c r="A184" s="25">
        <v>6</v>
      </c>
      <c r="B184" s="124" t="s">
        <v>274</v>
      </c>
      <c r="C184" s="108">
        <f>C8</f>
        <v>1500</v>
      </c>
      <c r="D184" s="27"/>
    </row>
    <row r="185" spans="1:5" ht="20.100000000000001" customHeight="1" x14ac:dyDescent="0.25">
      <c r="A185" s="25">
        <v>7</v>
      </c>
      <c r="B185" s="26" t="s">
        <v>272</v>
      </c>
      <c r="C185" s="108">
        <f>D8</f>
        <v>3000</v>
      </c>
      <c r="D185" s="27"/>
    </row>
    <row r="186" spans="1:5" ht="20.100000000000001" customHeight="1" thickBot="1" x14ac:dyDescent="0.3">
      <c r="A186" s="106">
        <v>8</v>
      </c>
      <c r="B186" s="29" t="s">
        <v>243</v>
      </c>
      <c r="C186" s="130">
        <f>SUM(C179:C185)</f>
        <v>222142.93642183222</v>
      </c>
      <c r="D186" s="128">
        <f>C186/666.667</f>
        <v>333.2142380256293</v>
      </c>
    </row>
    <row r="187" spans="1:5" ht="20.100000000000001" customHeight="1" x14ac:dyDescent="0.25"/>
    <row r="188" spans="1:5" ht="20.100000000000001" customHeight="1" x14ac:dyDescent="0.25"/>
    <row r="189" spans="1:5" ht="20.100000000000001" customHeight="1" thickBot="1" x14ac:dyDescent="0.3">
      <c r="A189" s="14" t="s">
        <v>286</v>
      </c>
      <c r="B189" s="24"/>
      <c r="C189" s="24"/>
      <c r="D189" s="24"/>
      <c r="E189" s="24"/>
    </row>
    <row r="190" spans="1:5" ht="20.100000000000001" customHeight="1" x14ac:dyDescent="0.25">
      <c r="A190" s="123" t="s">
        <v>277</v>
      </c>
      <c r="B190" s="58" t="s">
        <v>0</v>
      </c>
      <c r="C190" s="58" t="s">
        <v>1</v>
      </c>
      <c r="D190" s="107" t="s">
        <v>287</v>
      </c>
      <c r="E190" s="61" t="s">
        <v>3</v>
      </c>
    </row>
    <row r="191" spans="1:5" ht="20.100000000000001" customHeight="1" x14ac:dyDescent="0.25">
      <c r="A191" s="25">
        <v>1</v>
      </c>
      <c r="B191" s="26" t="s">
        <v>288</v>
      </c>
      <c r="C191" s="26" t="s">
        <v>289</v>
      </c>
      <c r="D191" s="108">
        <f>D2</f>
        <v>15</v>
      </c>
      <c r="E191" s="27"/>
    </row>
    <row r="192" spans="1:5" ht="20.100000000000001" customHeight="1" x14ac:dyDescent="0.25">
      <c r="A192" s="25">
        <v>2</v>
      </c>
      <c r="B192" s="26" t="s">
        <v>290</v>
      </c>
      <c r="C192" s="26" t="s">
        <v>291</v>
      </c>
      <c r="D192" s="125">
        <f>D83+D84+D85</f>
        <v>2197.2399999999998</v>
      </c>
      <c r="E192" s="27"/>
    </row>
    <row r="193" spans="1:5" ht="20.100000000000001" customHeight="1" x14ac:dyDescent="0.25">
      <c r="A193" s="25">
        <v>3</v>
      </c>
      <c r="B193" s="26" t="s">
        <v>292</v>
      </c>
      <c r="C193" s="26" t="s">
        <v>289</v>
      </c>
      <c r="D193" s="108">
        <f>K5</f>
        <v>2</v>
      </c>
      <c r="E193" s="27"/>
    </row>
    <row r="194" spans="1:5" ht="20.100000000000001" customHeight="1" x14ac:dyDescent="0.25">
      <c r="A194" s="25">
        <v>4</v>
      </c>
      <c r="B194" s="124" t="s">
        <v>297</v>
      </c>
      <c r="C194" s="124" t="s">
        <v>300</v>
      </c>
      <c r="D194" s="108">
        <f>E8</f>
        <v>20</v>
      </c>
      <c r="E194" s="27"/>
    </row>
    <row r="195" spans="1:5" ht="20.100000000000001" customHeight="1" x14ac:dyDescent="0.25">
      <c r="A195" s="25">
        <v>5</v>
      </c>
      <c r="B195" s="124" t="s">
        <v>298</v>
      </c>
      <c r="C195" s="124" t="s">
        <v>299</v>
      </c>
      <c r="D195" s="108">
        <f>F8</f>
        <v>2</v>
      </c>
      <c r="E195" s="27"/>
    </row>
    <row r="196" spans="1:5" ht="20.100000000000001" customHeight="1" x14ac:dyDescent="0.25">
      <c r="A196" s="25">
        <v>6</v>
      </c>
      <c r="B196" s="26" t="s">
        <v>293</v>
      </c>
      <c r="C196" s="26" t="s">
        <v>294</v>
      </c>
      <c r="D196" s="137">
        <f>C161/10000</f>
        <v>35.491470666084133</v>
      </c>
      <c r="E196" s="27"/>
    </row>
    <row r="197" spans="1:5" ht="20.100000000000001" customHeight="1" x14ac:dyDescent="0.25">
      <c r="A197" s="25">
        <v>7</v>
      </c>
      <c r="B197" s="26" t="s">
        <v>7</v>
      </c>
      <c r="C197" s="26" t="s">
        <v>294</v>
      </c>
      <c r="D197" s="137">
        <f>D161/10000</f>
        <v>10.173111605807936</v>
      </c>
      <c r="E197" s="27"/>
    </row>
    <row r="198" spans="1:5" ht="20.100000000000001" customHeight="1" x14ac:dyDescent="0.25">
      <c r="A198" s="25">
        <v>8</v>
      </c>
      <c r="B198" s="26" t="s">
        <v>295</v>
      </c>
      <c r="C198" s="26" t="s">
        <v>294</v>
      </c>
      <c r="D198" s="137">
        <f>(E50+E51+E57+E65+E66+D87+D88+D90+D91+D93+E115*0.2+E127*0.2)/10000</f>
        <v>1.2135933102761951</v>
      </c>
      <c r="E198" s="27"/>
    </row>
    <row r="199" spans="1:5" ht="20.100000000000001" customHeight="1" x14ac:dyDescent="0.25">
      <c r="A199" s="25">
        <v>9</v>
      </c>
      <c r="B199" s="26" t="s">
        <v>9</v>
      </c>
      <c r="C199" s="26" t="s">
        <v>10</v>
      </c>
      <c r="D199" s="137">
        <f>E52+E68+D89+D92+D96</f>
        <v>919.21037699350632</v>
      </c>
      <c r="E199" s="27"/>
    </row>
    <row r="200" spans="1:5" ht="20.100000000000001" customHeight="1" thickBot="1" x14ac:dyDescent="0.3">
      <c r="A200" s="106">
        <v>10</v>
      </c>
      <c r="B200" s="29" t="s">
        <v>296</v>
      </c>
      <c r="C200" s="29" t="s">
        <v>294</v>
      </c>
      <c r="D200" s="138">
        <f>(E107+E108+E117+E118+E129+E130+E140+E141+E166+F166+G166)/10000</f>
        <v>1.5841499999999999</v>
      </c>
      <c r="E200" s="30"/>
    </row>
    <row r="201" spans="1:5" ht="20.100000000000001" customHeight="1" x14ac:dyDescent="0.25"/>
    <row r="202" spans="1:5" ht="20.100000000000001" customHeight="1" x14ac:dyDescent="0.25"/>
    <row r="203" spans="1:5" ht="20.100000000000001" customHeight="1" x14ac:dyDescent="0.25"/>
    <row r="204" spans="1:5" ht="20.100000000000001" customHeight="1" x14ac:dyDescent="0.25"/>
    <row r="205" spans="1:5" ht="20.100000000000001" customHeight="1" x14ac:dyDescent="0.25"/>
    <row r="206" spans="1:5" ht="20.100000000000001" customHeight="1" x14ac:dyDescent="0.25"/>
    <row r="207" spans="1:5" ht="20.100000000000001" customHeight="1" x14ac:dyDescent="0.25"/>
    <row r="208" spans="1:5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20.100000000000001" customHeight="1" x14ac:dyDescent="0.25"/>
    <row r="264" ht="20.100000000000001" customHeight="1" x14ac:dyDescent="0.25"/>
    <row r="265" ht="20.100000000000001" customHeight="1" x14ac:dyDescent="0.25"/>
    <row r="266" ht="20.100000000000001" customHeight="1" x14ac:dyDescent="0.25"/>
    <row r="267" ht="20.100000000000001" customHeight="1" x14ac:dyDescent="0.25"/>
    <row r="268" ht="20.100000000000001" customHeight="1" x14ac:dyDescent="0.25"/>
    <row r="269" ht="20.100000000000001" customHeight="1" x14ac:dyDescent="0.25"/>
    <row r="270" ht="20.100000000000001" customHeight="1" x14ac:dyDescent="0.25"/>
    <row r="271" ht="20.100000000000001" customHeight="1" x14ac:dyDescent="0.25"/>
    <row r="272" ht="20.100000000000001" customHeight="1" x14ac:dyDescent="0.25"/>
    <row r="273" ht="20.100000000000001" customHeight="1" x14ac:dyDescent="0.25"/>
    <row r="274" ht="20.100000000000001" customHeight="1" x14ac:dyDescent="0.25"/>
    <row r="275" ht="20.100000000000001" customHeight="1" x14ac:dyDescent="0.25"/>
    <row r="276" ht="20.100000000000001" customHeight="1" x14ac:dyDescent="0.25"/>
    <row r="277" ht="20.100000000000001" customHeight="1" x14ac:dyDescent="0.25"/>
    <row r="278" ht="20.100000000000001" customHeight="1" x14ac:dyDescent="0.25"/>
    <row r="279" ht="20.100000000000001" customHeight="1" x14ac:dyDescent="0.25"/>
    <row r="280" ht="20.100000000000001" customHeight="1" x14ac:dyDescent="0.25"/>
    <row r="281" ht="20.100000000000001" customHeight="1" x14ac:dyDescent="0.25"/>
    <row r="282" ht="20.100000000000001" customHeight="1" x14ac:dyDescent="0.25"/>
    <row r="283" ht="20.100000000000001" customHeight="1" x14ac:dyDescent="0.25"/>
    <row r="284" ht="20.100000000000001" customHeight="1" x14ac:dyDescent="0.25"/>
    <row r="285" ht="20.100000000000001" customHeight="1" x14ac:dyDescent="0.25"/>
    <row r="286" ht="20.100000000000001" customHeight="1" x14ac:dyDescent="0.25"/>
    <row r="287" ht="20.100000000000001" customHeight="1" x14ac:dyDescent="0.25"/>
    <row r="288" ht="20.100000000000001" customHeight="1" x14ac:dyDescent="0.25"/>
    <row r="289" ht="20.100000000000001" customHeight="1" x14ac:dyDescent="0.25"/>
    <row r="290" ht="20.100000000000001" customHeight="1" x14ac:dyDescent="0.25"/>
    <row r="291" ht="20.100000000000001" customHeight="1" x14ac:dyDescent="0.25"/>
    <row r="292" ht="20.100000000000001" customHeight="1" x14ac:dyDescent="0.25"/>
    <row r="293" ht="20.100000000000001" customHeight="1" x14ac:dyDescent="0.25"/>
    <row r="294" ht="20.100000000000001" customHeight="1" x14ac:dyDescent="0.25"/>
    <row r="295" ht="20.100000000000001" customHeight="1" x14ac:dyDescent="0.25"/>
    <row r="296" ht="20.100000000000001" customHeight="1" x14ac:dyDescent="0.25"/>
    <row r="297" ht="20.100000000000001" customHeight="1" x14ac:dyDescent="0.25"/>
    <row r="298" ht="20.100000000000001" customHeight="1" x14ac:dyDescent="0.25"/>
    <row r="299" ht="20.100000000000001" customHeight="1" x14ac:dyDescent="0.25"/>
    <row r="300" ht="20.100000000000001" customHeight="1" x14ac:dyDescent="0.25"/>
    <row r="301" ht="20.100000000000001" customHeight="1" x14ac:dyDescent="0.25"/>
    <row r="302" ht="20.100000000000001" customHeight="1" x14ac:dyDescent="0.25"/>
    <row r="303" ht="20.100000000000001" customHeight="1" x14ac:dyDescent="0.25"/>
    <row r="304" ht="20.100000000000001" customHeight="1" x14ac:dyDescent="0.25"/>
    <row r="305" ht="20.100000000000001" customHeight="1" x14ac:dyDescent="0.25"/>
    <row r="306" ht="20.100000000000001" customHeight="1" x14ac:dyDescent="0.25"/>
    <row r="307" ht="20.100000000000001" customHeight="1" x14ac:dyDescent="0.25"/>
    <row r="308" ht="20.100000000000001" customHeight="1" x14ac:dyDescent="0.25"/>
    <row r="309" ht="20.100000000000001" customHeight="1" x14ac:dyDescent="0.25"/>
    <row r="310" ht="20.100000000000001" customHeight="1" x14ac:dyDescent="0.25"/>
    <row r="311" ht="20.100000000000001" customHeight="1" x14ac:dyDescent="0.25"/>
    <row r="312" ht="20.100000000000001" customHeight="1" x14ac:dyDescent="0.25"/>
    <row r="313" ht="20.100000000000001" customHeight="1" x14ac:dyDescent="0.25"/>
    <row r="314" ht="20.100000000000001" customHeight="1" x14ac:dyDescent="0.25"/>
    <row r="315" ht="20.100000000000001" customHeight="1" x14ac:dyDescent="0.25"/>
    <row r="316" ht="20.100000000000001" customHeight="1" x14ac:dyDescent="0.25"/>
    <row r="317" ht="20.100000000000001" customHeight="1" x14ac:dyDescent="0.25"/>
    <row r="318" ht="20.100000000000001" customHeight="1" x14ac:dyDescent="0.25"/>
    <row r="319" ht="20.100000000000001" customHeight="1" x14ac:dyDescent="0.25"/>
    <row r="320" ht="20.100000000000001" customHeight="1" x14ac:dyDescent="0.25"/>
    <row r="321" ht="20.100000000000001" customHeight="1" x14ac:dyDescent="0.25"/>
    <row r="322" ht="20.100000000000001" customHeight="1" x14ac:dyDescent="0.25"/>
    <row r="323" ht="20.100000000000001" customHeight="1" x14ac:dyDescent="0.25"/>
    <row r="324" ht="20.100000000000001" customHeight="1" x14ac:dyDescent="0.25"/>
    <row r="325" ht="20.100000000000001" customHeight="1" x14ac:dyDescent="0.25"/>
    <row r="326" ht="20.100000000000001" customHeight="1" x14ac:dyDescent="0.25"/>
    <row r="327" ht="20.100000000000001" customHeight="1" x14ac:dyDescent="0.25"/>
    <row r="328" ht="20.100000000000001" customHeight="1" x14ac:dyDescent="0.25"/>
    <row r="329" ht="20.100000000000001" customHeight="1" x14ac:dyDescent="0.25"/>
    <row r="330" ht="20.100000000000001" customHeight="1" x14ac:dyDescent="0.25"/>
    <row r="331" ht="20.100000000000001" customHeight="1" x14ac:dyDescent="0.25"/>
    <row r="332" ht="20.100000000000001" customHeight="1" x14ac:dyDescent="0.25"/>
    <row r="333" ht="20.100000000000001" customHeight="1" x14ac:dyDescent="0.25"/>
    <row r="334" ht="20.100000000000001" customHeight="1" x14ac:dyDescent="0.25"/>
    <row r="335" ht="20.100000000000001" customHeight="1" x14ac:dyDescent="0.25"/>
    <row r="336" ht="20.100000000000001" customHeight="1" x14ac:dyDescent="0.25"/>
    <row r="337" ht="20.100000000000001" customHeight="1" x14ac:dyDescent="0.25"/>
    <row r="338" ht="20.100000000000001" customHeight="1" x14ac:dyDescent="0.25"/>
    <row r="339" ht="20.100000000000001" customHeight="1" x14ac:dyDescent="0.25"/>
    <row r="340" ht="20.100000000000001" customHeight="1" x14ac:dyDescent="0.25"/>
    <row r="341" ht="20.100000000000001" customHeight="1" x14ac:dyDescent="0.25"/>
    <row r="342" ht="20.100000000000001" customHeight="1" x14ac:dyDescent="0.25"/>
    <row r="343" ht="20.100000000000001" customHeight="1" x14ac:dyDescent="0.25"/>
    <row r="344" ht="20.100000000000001" customHeight="1" x14ac:dyDescent="0.25"/>
    <row r="345" ht="20.100000000000001" customHeight="1" x14ac:dyDescent="0.25"/>
    <row r="346" ht="20.100000000000001" customHeight="1" x14ac:dyDescent="0.25"/>
    <row r="347" ht="20.100000000000001" customHeight="1" x14ac:dyDescent="0.25"/>
    <row r="348" ht="20.100000000000001" customHeight="1" x14ac:dyDescent="0.25"/>
    <row r="349" ht="20.100000000000001" customHeight="1" x14ac:dyDescent="0.25"/>
    <row r="350" ht="20.100000000000001" customHeight="1" x14ac:dyDescent="0.25"/>
    <row r="351" ht="20.100000000000001" customHeight="1" x14ac:dyDescent="0.25"/>
    <row r="352" ht="20.100000000000001" customHeight="1" x14ac:dyDescent="0.25"/>
    <row r="353" ht="20.100000000000001" customHeight="1" x14ac:dyDescent="0.25"/>
    <row r="354" ht="20.100000000000001" customHeight="1" x14ac:dyDescent="0.25"/>
    <row r="355" ht="20.100000000000001" customHeight="1" x14ac:dyDescent="0.25"/>
    <row r="356" ht="20.100000000000001" customHeight="1" x14ac:dyDescent="0.25"/>
    <row r="357" ht="20.100000000000001" customHeight="1" x14ac:dyDescent="0.25"/>
    <row r="358" ht="20.100000000000001" customHeight="1" x14ac:dyDescent="0.25"/>
    <row r="359" ht="20.100000000000001" customHeight="1" x14ac:dyDescent="0.25"/>
    <row r="360" ht="20.100000000000001" customHeight="1" x14ac:dyDescent="0.25"/>
    <row r="361" ht="20.100000000000001" customHeight="1" x14ac:dyDescent="0.25"/>
    <row r="362" ht="20.100000000000001" customHeight="1" x14ac:dyDescent="0.25"/>
    <row r="363" ht="20.100000000000001" customHeight="1" x14ac:dyDescent="0.25"/>
    <row r="364" ht="20.100000000000001" customHeight="1" x14ac:dyDescent="0.25"/>
    <row r="365" ht="20.100000000000001" customHeight="1" x14ac:dyDescent="0.25"/>
    <row r="366" ht="20.100000000000001" customHeight="1" x14ac:dyDescent="0.25"/>
    <row r="367" ht="20.100000000000001" customHeight="1" x14ac:dyDescent="0.25"/>
    <row r="368" ht="20.100000000000001" customHeight="1" x14ac:dyDescent="0.25"/>
    <row r="369" ht="20.100000000000001" customHeight="1" x14ac:dyDescent="0.25"/>
    <row r="370" ht="20.100000000000001" customHeight="1" x14ac:dyDescent="0.25"/>
    <row r="371" ht="20.100000000000001" customHeight="1" x14ac:dyDescent="0.25"/>
    <row r="372" ht="20.100000000000001" customHeight="1" x14ac:dyDescent="0.25"/>
    <row r="373" ht="20.100000000000001" customHeight="1" x14ac:dyDescent="0.25"/>
    <row r="374" ht="20.100000000000001" customHeight="1" x14ac:dyDescent="0.25"/>
    <row r="375" ht="20.100000000000001" customHeight="1" x14ac:dyDescent="0.25"/>
    <row r="376" ht="20.100000000000001" customHeight="1" x14ac:dyDescent="0.25"/>
    <row r="377" ht="20.100000000000001" customHeight="1" x14ac:dyDescent="0.25"/>
    <row r="378" ht="20.100000000000001" customHeight="1" x14ac:dyDescent="0.25"/>
    <row r="379" ht="20.100000000000001" customHeight="1" x14ac:dyDescent="0.25"/>
    <row r="380" ht="20.100000000000001" customHeight="1" x14ac:dyDescent="0.25"/>
    <row r="381" ht="20.100000000000001" customHeight="1" x14ac:dyDescent="0.25"/>
    <row r="382" ht="20.100000000000001" customHeight="1" x14ac:dyDescent="0.25"/>
    <row r="383" ht="20.100000000000001" customHeight="1" x14ac:dyDescent="0.25"/>
    <row r="384" ht="20.100000000000001" customHeight="1" x14ac:dyDescent="0.25"/>
    <row r="385" ht="20.100000000000001" customHeight="1" x14ac:dyDescent="0.25"/>
    <row r="386" ht="20.100000000000001" customHeight="1" x14ac:dyDescent="0.25"/>
    <row r="387" ht="20.100000000000001" customHeight="1" x14ac:dyDescent="0.25"/>
    <row r="388" ht="20.100000000000001" customHeight="1" x14ac:dyDescent="0.25"/>
    <row r="389" ht="20.100000000000001" customHeight="1" x14ac:dyDescent="0.25"/>
    <row r="390" ht="20.100000000000001" customHeight="1" x14ac:dyDescent="0.25"/>
    <row r="391" ht="20.100000000000001" customHeight="1" x14ac:dyDescent="0.25"/>
    <row r="392" ht="20.100000000000001" customHeight="1" x14ac:dyDescent="0.25"/>
    <row r="393" ht="20.100000000000001" customHeight="1" x14ac:dyDescent="0.25"/>
    <row r="394" ht="20.100000000000001" customHeight="1" x14ac:dyDescent="0.25"/>
    <row r="395" ht="20.100000000000001" customHeight="1" x14ac:dyDescent="0.25"/>
    <row r="396" ht="20.100000000000001" customHeight="1" x14ac:dyDescent="0.25"/>
    <row r="397" ht="20.100000000000001" customHeight="1" x14ac:dyDescent="0.25"/>
    <row r="398" ht="20.100000000000001" customHeight="1" x14ac:dyDescent="0.25"/>
    <row r="399" ht="20.100000000000001" customHeight="1" x14ac:dyDescent="0.25"/>
    <row r="400" ht="20.100000000000001" customHeight="1" x14ac:dyDescent="0.25"/>
    <row r="401" ht="20.100000000000001" customHeight="1" x14ac:dyDescent="0.25"/>
    <row r="402" ht="20.100000000000001" customHeight="1" x14ac:dyDescent="0.25"/>
    <row r="403" ht="20.100000000000001" customHeight="1" x14ac:dyDescent="0.25"/>
    <row r="404" ht="20.100000000000001" customHeight="1" x14ac:dyDescent="0.25"/>
    <row r="405" ht="20.100000000000001" customHeight="1" x14ac:dyDescent="0.25"/>
    <row r="406" ht="20.100000000000001" customHeight="1" x14ac:dyDescent="0.25"/>
    <row r="407" ht="20.100000000000001" customHeight="1" x14ac:dyDescent="0.25"/>
    <row r="408" ht="20.100000000000001" customHeight="1" x14ac:dyDescent="0.25"/>
    <row r="409" ht="20.100000000000001" customHeight="1" x14ac:dyDescent="0.25"/>
    <row r="410" ht="20.100000000000001" customHeight="1" x14ac:dyDescent="0.25"/>
    <row r="411" ht="20.100000000000001" customHeight="1" x14ac:dyDescent="0.25"/>
    <row r="412" ht="20.100000000000001" customHeight="1" x14ac:dyDescent="0.25"/>
    <row r="413" ht="20.100000000000001" customHeight="1" x14ac:dyDescent="0.25"/>
    <row r="414" ht="20.100000000000001" customHeight="1" x14ac:dyDescent="0.25"/>
    <row r="415" ht="20.100000000000001" customHeight="1" x14ac:dyDescent="0.25"/>
    <row r="416" ht="20.100000000000001" customHeight="1" x14ac:dyDescent="0.25"/>
    <row r="417" ht="20.100000000000001" customHeight="1" x14ac:dyDescent="0.25"/>
    <row r="418" ht="20.100000000000001" customHeight="1" x14ac:dyDescent="0.25"/>
    <row r="419" ht="20.100000000000001" customHeight="1" x14ac:dyDescent="0.25"/>
    <row r="420" ht="20.100000000000001" customHeight="1" x14ac:dyDescent="0.25"/>
    <row r="421" ht="20.100000000000001" customHeight="1" x14ac:dyDescent="0.25"/>
    <row r="422" ht="20.100000000000001" customHeight="1" x14ac:dyDescent="0.25"/>
    <row r="423" ht="20.100000000000001" customHeight="1" x14ac:dyDescent="0.25"/>
    <row r="424" ht="20.100000000000001" customHeight="1" x14ac:dyDescent="0.25"/>
    <row r="425" ht="20.100000000000001" customHeight="1" x14ac:dyDescent="0.25"/>
    <row r="426" ht="20.100000000000001" customHeight="1" x14ac:dyDescent="0.25"/>
    <row r="427" ht="20.100000000000001" customHeight="1" x14ac:dyDescent="0.25"/>
    <row r="428" ht="20.100000000000001" customHeight="1" x14ac:dyDescent="0.25"/>
    <row r="429" ht="20.100000000000001" customHeight="1" x14ac:dyDescent="0.25"/>
    <row r="430" ht="20.100000000000001" customHeight="1" x14ac:dyDescent="0.25"/>
    <row r="431" ht="20.100000000000001" customHeight="1" x14ac:dyDescent="0.25"/>
    <row r="432" ht="20.100000000000001" customHeight="1" x14ac:dyDescent="0.25"/>
    <row r="433" ht="20.100000000000001" customHeight="1" x14ac:dyDescent="0.25"/>
    <row r="434" ht="20.100000000000001" customHeight="1" x14ac:dyDescent="0.25"/>
    <row r="435" ht="20.100000000000001" customHeight="1" x14ac:dyDescent="0.25"/>
    <row r="436" ht="20.100000000000001" customHeight="1" x14ac:dyDescent="0.25"/>
    <row r="437" ht="20.100000000000001" customHeight="1" x14ac:dyDescent="0.25"/>
    <row r="438" ht="20.100000000000001" customHeight="1" x14ac:dyDescent="0.25"/>
    <row r="439" ht="20.100000000000001" customHeight="1" x14ac:dyDescent="0.25"/>
    <row r="440" ht="20.100000000000001" customHeight="1" x14ac:dyDescent="0.25"/>
    <row r="441" ht="20.100000000000001" customHeight="1" x14ac:dyDescent="0.25"/>
    <row r="442" ht="20.100000000000001" customHeight="1" x14ac:dyDescent="0.25"/>
    <row r="443" ht="20.100000000000001" customHeight="1" x14ac:dyDescent="0.25"/>
    <row r="444" ht="20.100000000000001" customHeight="1" x14ac:dyDescent="0.25"/>
    <row r="445" ht="20.100000000000001" customHeight="1" x14ac:dyDescent="0.25"/>
    <row r="446" ht="20.100000000000001" customHeight="1" x14ac:dyDescent="0.25"/>
    <row r="447" ht="20.100000000000001" customHeight="1" x14ac:dyDescent="0.25"/>
    <row r="448" ht="20.100000000000001" customHeight="1" x14ac:dyDescent="0.25"/>
    <row r="449" ht="20.100000000000001" customHeight="1" x14ac:dyDescent="0.25"/>
    <row r="450" ht="20.100000000000001" customHeight="1" x14ac:dyDescent="0.25"/>
    <row r="451" ht="20.100000000000001" customHeight="1" x14ac:dyDescent="0.25"/>
    <row r="452" ht="20.100000000000001" customHeight="1" x14ac:dyDescent="0.25"/>
    <row r="453" ht="20.100000000000001" customHeight="1" x14ac:dyDescent="0.25"/>
    <row r="454" ht="20.100000000000001" customHeight="1" x14ac:dyDescent="0.25"/>
    <row r="455" ht="20.100000000000001" customHeight="1" x14ac:dyDescent="0.25"/>
    <row r="456" ht="20.100000000000001" customHeight="1" x14ac:dyDescent="0.25"/>
    <row r="457" ht="20.100000000000001" customHeight="1" x14ac:dyDescent="0.25"/>
    <row r="458" ht="20.100000000000001" customHeight="1" x14ac:dyDescent="0.25"/>
    <row r="459" ht="20.100000000000001" customHeight="1" x14ac:dyDescent="0.25"/>
    <row r="460" ht="20.100000000000001" customHeight="1" x14ac:dyDescent="0.25"/>
    <row r="461" ht="20.100000000000001" customHeight="1" x14ac:dyDescent="0.25"/>
    <row r="462" ht="20.100000000000001" customHeight="1" x14ac:dyDescent="0.25"/>
    <row r="463" ht="20.100000000000001" customHeight="1" x14ac:dyDescent="0.25"/>
    <row r="464" ht="20.100000000000001" customHeight="1" x14ac:dyDescent="0.25"/>
    <row r="465" ht="20.100000000000001" customHeight="1" x14ac:dyDescent="0.25"/>
    <row r="466" ht="20.100000000000001" customHeight="1" x14ac:dyDescent="0.25"/>
    <row r="467" ht="20.100000000000001" customHeight="1" x14ac:dyDescent="0.25"/>
    <row r="468" ht="20.100000000000001" customHeight="1" x14ac:dyDescent="0.25"/>
    <row r="469" ht="20.100000000000001" customHeight="1" x14ac:dyDescent="0.25"/>
    <row r="470" ht="20.100000000000001" customHeight="1" x14ac:dyDescent="0.25"/>
    <row r="471" ht="20.100000000000001" customHeight="1" x14ac:dyDescent="0.25"/>
    <row r="472" ht="20.100000000000001" customHeight="1" x14ac:dyDescent="0.25"/>
    <row r="473" ht="20.100000000000001" customHeight="1" x14ac:dyDescent="0.25"/>
    <row r="474" ht="20.100000000000001" customHeight="1" x14ac:dyDescent="0.25"/>
    <row r="475" ht="20.100000000000001" customHeight="1" x14ac:dyDescent="0.25"/>
    <row r="476" ht="20.100000000000001" customHeight="1" x14ac:dyDescent="0.25"/>
    <row r="477" ht="20.100000000000001" customHeight="1" x14ac:dyDescent="0.25"/>
    <row r="478" ht="20.100000000000001" customHeight="1" x14ac:dyDescent="0.25"/>
    <row r="479" ht="20.100000000000001" customHeight="1" x14ac:dyDescent="0.25"/>
    <row r="480" ht="20.100000000000001" customHeight="1" x14ac:dyDescent="0.25"/>
    <row r="481" ht="20.100000000000001" customHeight="1" x14ac:dyDescent="0.25"/>
    <row r="482" ht="20.100000000000001" customHeight="1" x14ac:dyDescent="0.25"/>
    <row r="483" ht="20.100000000000001" customHeight="1" x14ac:dyDescent="0.25"/>
    <row r="484" ht="20.100000000000001" customHeight="1" x14ac:dyDescent="0.25"/>
    <row r="485" ht="20.100000000000001" customHeight="1" x14ac:dyDescent="0.25"/>
    <row r="486" ht="20.100000000000001" customHeight="1" x14ac:dyDescent="0.25"/>
    <row r="487" ht="20.100000000000001" customHeight="1" x14ac:dyDescent="0.25"/>
    <row r="488" ht="20.100000000000001" customHeight="1" x14ac:dyDescent="0.25"/>
    <row r="489" ht="20.100000000000001" customHeight="1" x14ac:dyDescent="0.25"/>
    <row r="490" ht="20.100000000000001" customHeight="1" x14ac:dyDescent="0.25"/>
    <row r="491" ht="20.100000000000001" customHeight="1" x14ac:dyDescent="0.25"/>
    <row r="492" ht="20.100000000000001" customHeight="1" x14ac:dyDescent="0.25"/>
    <row r="493" ht="20.100000000000001" customHeight="1" x14ac:dyDescent="0.25"/>
    <row r="494" ht="20.100000000000001" customHeight="1" x14ac:dyDescent="0.25"/>
    <row r="495" ht="20.100000000000001" customHeight="1" x14ac:dyDescent="0.25"/>
    <row r="496" ht="20.100000000000001" customHeight="1" x14ac:dyDescent="0.25"/>
    <row r="497" ht="20.100000000000001" customHeight="1" x14ac:dyDescent="0.25"/>
    <row r="498" ht="20.100000000000001" customHeight="1" x14ac:dyDescent="0.25"/>
    <row r="499" ht="20.100000000000001" customHeight="1" x14ac:dyDescent="0.25"/>
    <row r="500" ht="20.100000000000001" customHeight="1" x14ac:dyDescent="0.25"/>
    <row r="501" ht="20.100000000000001" customHeight="1" x14ac:dyDescent="0.25"/>
    <row r="502" ht="20.100000000000001" customHeight="1" x14ac:dyDescent="0.25"/>
    <row r="503" ht="20.100000000000001" customHeight="1" x14ac:dyDescent="0.25"/>
    <row r="504" ht="20.100000000000001" customHeight="1" x14ac:dyDescent="0.25"/>
    <row r="505" ht="20.100000000000001" customHeight="1" x14ac:dyDescent="0.25"/>
    <row r="506" ht="20.100000000000001" customHeight="1" x14ac:dyDescent="0.25"/>
    <row r="507" ht="20.100000000000001" customHeight="1" x14ac:dyDescent="0.25"/>
    <row r="508" ht="20.100000000000001" customHeight="1" x14ac:dyDescent="0.25"/>
    <row r="509" ht="20.100000000000001" customHeight="1" x14ac:dyDescent="0.25"/>
    <row r="510" ht="20.100000000000001" customHeight="1" x14ac:dyDescent="0.25"/>
    <row r="511" ht="20.100000000000001" customHeight="1" x14ac:dyDescent="0.25"/>
    <row r="512" ht="20.100000000000001" customHeight="1" x14ac:dyDescent="0.25"/>
    <row r="513" ht="20.100000000000001" customHeight="1" x14ac:dyDescent="0.25"/>
    <row r="514" ht="20.100000000000001" customHeight="1" x14ac:dyDescent="0.25"/>
    <row r="515" ht="20.100000000000001" customHeight="1" x14ac:dyDescent="0.25"/>
    <row r="516" ht="20.100000000000001" customHeight="1" x14ac:dyDescent="0.25"/>
    <row r="517" ht="20.100000000000001" customHeight="1" x14ac:dyDescent="0.25"/>
    <row r="518" ht="20.100000000000001" customHeight="1" x14ac:dyDescent="0.25"/>
    <row r="519" ht="20.100000000000001" customHeight="1" x14ac:dyDescent="0.25"/>
    <row r="520" ht="20.100000000000001" customHeight="1" x14ac:dyDescent="0.25"/>
    <row r="521" ht="20.100000000000001" customHeight="1" x14ac:dyDescent="0.25"/>
    <row r="522" ht="20.100000000000001" customHeight="1" x14ac:dyDescent="0.25"/>
    <row r="523" ht="20.100000000000001" customHeight="1" x14ac:dyDescent="0.25"/>
  </sheetData>
  <sheetProtection autoFilter="0"/>
  <dataConsolidate link="1"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0000000}">
          <x14:formula1>
            <xm:f>风机基础数据!$B$1:$B$4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风机基础数据!$E$1:$E$11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风机基础数据!$K$1:$K$7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风机基础数据!$H$1:$H$4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风机基础数据!$Q$1:$Q$10</xm:f>
          </x14:formula1>
          <xm:sqref>G2 E5</xm:sqref>
        </x14:dataValidation>
        <x14:dataValidation type="list" allowBlank="1" showInputMessage="1" showErrorMessage="1" xr:uid="{00000000-0002-0000-0100-000005000000}">
          <x14:formula1>
            <xm:f>道路基础数据!$B$1:$B$8</xm:f>
          </x14:formula1>
          <xm:sqref>A5</xm:sqref>
        </x14:dataValidation>
        <x14:dataValidation type="list" allowBlank="1" showInputMessage="1" showErrorMessage="1" xr:uid="{00000000-0002-0000-0100-000006000000}">
          <x14:formula1>
            <xm:f>道路基础数据!$H$1:$H$3</xm:f>
          </x14:formula1>
          <xm:sqref>G5</xm:sqref>
        </x14:dataValidation>
        <x14:dataValidation type="list" allowBlank="1" showInputMessage="1" showErrorMessage="1" xr:uid="{00000000-0002-0000-0100-000007000000}">
          <x14:formula1>
            <xm:f>道路基础数据!$E$1:$E$2</xm:f>
          </x14:formula1>
          <xm:sqref>H5</xm:sqref>
        </x14:dataValidation>
        <x14:dataValidation type="list" allowBlank="1" showInputMessage="1" showErrorMessage="1" xr:uid="{00000000-0002-0000-0100-000008000000}">
          <x14:formula1>
            <xm:f>升压站基础数据!$B$2:$B$3</xm:f>
          </x14:formula1>
          <xm:sqref>I5</xm:sqref>
        </x14:dataValidation>
        <x14:dataValidation type="list" allowBlank="1" showInputMessage="1" showErrorMessage="1" xr:uid="{00000000-0002-0000-0100-000009000000}">
          <x14:formula1>
            <xm:f>升压站基础数据!$C$2:$C$5</xm:f>
          </x14:formula1>
          <xm:sqref>J5</xm:sqref>
        </x14:dataValidation>
        <x14:dataValidation type="list" allowBlank="1" showInputMessage="1" showErrorMessage="1" xr:uid="{00000000-0002-0000-0100-00000A000000}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5"/>
  <sheetViews>
    <sheetView topLeftCell="A13" zoomScale="85" zoomScaleNormal="85" workbookViewId="0">
      <selection activeCell="P18" sqref="P18"/>
    </sheetView>
  </sheetViews>
  <sheetFormatPr defaultColWidth="9" defaultRowHeight="15.6" x14ac:dyDescent="0.25"/>
  <cols>
    <col min="1" max="2" width="9" style="24"/>
    <col min="3" max="3" width="13.19921875" style="24" customWidth="1"/>
    <col min="4" max="4" width="12.8984375" style="24" customWidth="1"/>
    <col min="5" max="5" width="9" style="24"/>
    <col min="6" max="6" width="15.5" style="24" customWidth="1"/>
    <col min="7" max="9" width="9" style="24"/>
    <col min="10" max="10" width="11.69921875" style="24" customWidth="1"/>
    <col min="11" max="13" width="9" style="24"/>
    <col min="14" max="14" width="9.09765625" style="24" bestFit="1" customWidth="1"/>
    <col min="15" max="16" width="9.59765625" style="24" bestFit="1" customWidth="1"/>
    <col min="17" max="17" width="9.09765625" style="24" bestFit="1" customWidth="1"/>
    <col min="18" max="20" width="10.69921875" style="24" bestFit="1" customWidth="1"/>
    <col min="21" max="21" width="12.59765625" style="24" customWidth="1"/>
    <col min="22" max="22" width="11.69921875" style="24" customWidth="1"/>
    <col min="23" max="16384" width="9" style="24"/>
  </cols>
  <sheetData>
    <row r="1" spans="1:22" x14ac:dyDescent="0.2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3">
        <v>0.1</v>
      </c>
    </row>
    <row r="2" spans="1:22" x14ac:dyDescent="0.2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3">
        <v>0.2</v>
      </c>
    </row>
    <row r="3" spans="1:22" x14ac:dyDescent="0.2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3">
        <v>0.3</v>
      </c>
    </row>
    <row r="4" spans="1:22" x14ac:dyDescent="0.2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3">
        <v>0.4</v>
      </c>
    </row>
    <row r="5" spans="1:22" x14ac:dyDescent="0.2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3">
        <v>0.5</v>
      </c>
    </row>
    <row r="6" spans="1:22" x14ac:dyDescent="0.2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3">
        <v>0.6</v>
      </c>
    </row>
    <row r="7" spans="1:22" x14ac:dyDescent="0.2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3">
        <v>0.7</v>
      </c>
    </row>
    <row r="8" spans="1:22" x14ac:dyDescent="0.2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3">
        <v>0.8</v>
      </c>
    </row>
    <row r="9" spans="1:22" x14ac:dyDescent="0.25">
      <c r="D9" s="24" t="s">
        <v>20</v>
      </c>
      <c r="E9" s="24">
        <v>220</v>
      </c>
      <c r="P9" s="24" t="s">
        <v>58</v>
      </c>
      <c r="Q9" s="173">
        <v>0.9</v>
      </c>
    </row>
    <row r="10" spans="1:22" x14ac:dyDescent="0.25">
      <c r="D10" s="24" t="s">
        <v>20</v>
      </c>
      <c r="E10" s="24">
        <v>240</v>
      </c>
      <c r="P10" s="24" t="s">
        <v>58</v>
      </c>
      <c r="Q10" s="173">
        <v>1</v>
      </c>
    </row>
    <row r="11" spans="1:22" x14ac:dyDescent="0.25">
      <c r="D11" s="24" t="s">
        <v>20</v>
      </c>
      <c r="E11" s="24">
        <v>260</v>
      </c>
    </row>
    <row r="15" spans="1:22" x14ac:dyDescent="0.25">
      <c r="A15" s="20" t="s">
        <v>57</v>
      </c>
      <c r="C15" s="20"/>
    </row>
    <row r="16" spans="1:22" ht="28.8" x14ac:dyDescent="0.2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160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158</v>
      </c>
      <c r="V16" s="50" t="s">
        <v>157</v>
      </c>
    </row>
    <row r="17" spans="1:22" x14ac:dyDescent="0.2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2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2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2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2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2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2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2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2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2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2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2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2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2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2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2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25">
      <c r="A33" s="24">
        <v>6</v>
      </c>
      <c r="B33" s="24">
        <v>180</v>
      </c>
      <c r="C33" s="16" t="s">
        <v>159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25">
      <c r="A34" s="24">
        <v>6</v>
      </c>
      <c r="B34" s="24">
        <v>180</v>
      </c>
      <c r="C34" s="16" t="s">
        <v>159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25">
      <c r="A35" s="24">
        <v>6</v>
      </c>
      <c r="B35" s="24">
        <v>180</v>
      </c>
      <c r="C35" s="16" t="s">
        <v>159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25">
      <c r="A36" s="24">
        <v>6</v>
      </c>
      <c r="B36" s="24">
        <v>180</v>
      </c>
      <c r="C36" s="16" t="s">
        <v>159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25">
      <c r="A37" s="24">
        <v>6</v>
      </c>
      <c r="B37" s="24">
        <v>180</v>
      </c>
      <c r="C37" s="16" t="s">
        <v>159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25">
      <c r="A38" s="24">
        <v>6</v>
      </c>
      <c r="B38" s="24">
        <v>180</v>
      </c>
      <c r="C38" s="16" t="s">
        <v>159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25">
      <c r="A39" s="24">
        <v>6</v>
      </c>
      <c r="B39" s="24">
        <v>180</v>
      </c>
      <c r="C39" s="16" t="s">
        <v>159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25">
      <c r="A40" s="24">
        <v>6</v>
      </c>
      <c r="B40" s="24">
        <v>180</v>
      </c>
      <c r="C40" s="16" t="s">
        <v>159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2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2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7" customFormat="1" ht="14.4" x14ac:dyDescent="0.25">
      <c r="A43" s="237">
        <v>7</v>
      </c>
      <c r="B43" s="237">
        <v>180</v>
      </c>
      <c r="C43" s="238" t="s">
        <v>16</v>
      </c>
      <c r="D43" s="237">
        <v>70000</v>
      </c>
      <c r="E43" s="239">
        <v>10.25</v>
      </c>
      <c r="F43" s="239">
        <v>3</v>
      </c>
      <c r="G43" s="239">
        <v>3</v>
      </c>
      <c r="H43" s="239">
        <v>1</v>
      </c>
      <c r="I43" s="239">
        <v>1.6</v>
      </c>
      <c r="J43" s="239">
        <v>1</v>
      </c>
      <c r="K43" s="239">
        <v>0</v>
      </c>
      <c r="L43" s="239">
        <v>0</v>
      </c>
      <c r="M43" s="239">
        <v>0</v>
      </c>
      <c r="N43" s="240">
        <v>0</v>
      </c>
      <c r="O43" s="241">
        <f t="shared" si="7"/>
        <v>330.06357816777762</v>
      </c>
      <c r="P43" s="241">
        <f t="shared" si="12"/>
        <v>600.97358466233754</v>
      </c>
      <c r="Q43" s="241">
        <f t="shared" si="13"/>
        <v>50.480288855125885</v>
      </c>
      <c r="R43" s="241">
        <f>PI()*(E43+1.3)^2*(H43+I43+J43+0.15)*条件输入!$G$2</f>
        <v>1257.2889419115372</v>
      </c>
      <c r="S43" s="241">
        <f>PI()*(E43+1.3)^2*(H43+I43+J43+0.15)*条件输入!$H$2</f>
        <v>314.32223547788419</v>
      </c>
      <c r="T43" s="241">
        <f t="shared" si="10"/>
        <v>920.15730387195788</v>
      </c>
      <c r="U43" s="241">
        <f t="shared" si="14"/>
        <v>552</v>
      </c>
      <c r="V43" s="239">
        <v>2</v>
      </c>
    </row>
    <row r="44" spans="1:22" ht="17.25" customHeight="1" x14ac:dyDescent="0.2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2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2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2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2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2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2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2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2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2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2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2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2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25">
      <c r="A57" s="24">
        <v>7</v>
      </c>
      <c r="B57" s="24">
        <v>180</v>
      </c>
      <c r="C57" s="16" t="s">
        <v>159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25">
      <c r="A58" s="24">
        <v>7</v>
      </c>
      <c r="B58" s="24">
        <v>180</v>
      </c>
      <c r="C58" s="16" t="s">
        <v>159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25">
      <c r="A59" s="24">
        <v>7</v>
      </c>
      <c r="B59" s="24">
        <v>180</v>
      </c>
      <c r="C59" s="16" t="s">
        <v>159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25">
      <c r="A60" s="24">
        <v>7</v>
      </c>
      <c r="B60" s="24">
        <v>180</v>
      </c>
      <c r="C60" s="16" t="s">
        <v>159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25">
      <c r="A61" s="24">
        <v>7</v>
      </c>
      <c r="B61" s="24">
        <v>180</v>
      </c>
      <c r="C61" s="16" t="s">
        <v>159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25">
      <c r="A62" s="24">
        <v>7</v>
      </c>
      <c r="B62" s="24">
        <v>180</v>
      </c>
      <c r="C62" s="16" t="s">
        <v>159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25">
      <c r="A63" s="24">
        <v>7</v>
      </c>
      <c r="B63" s="24">
        <v>180</v>
      </c>
      <c r="C63" s="16" t="s">
        <v>159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25">
      <c r="A64" s="24">
        <v>7</v>
      </c>
      <c r="B64" s="24">
        <v>180</v>
      </c>
      <c r="C64" s="16" t="s">
        <v>159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2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2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2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2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2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2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2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2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2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2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2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2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2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2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2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2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25">
      <c r="A81" s="24">
        <v>8</v>
      </c>
      <c r="B81" s="24">
        <v>180</v>
      </c>
      <c r="C81" s="16" t="s">
        <v>159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25">
      <c r="A82" s="24">
        <v>8</v>
      </c>
      <c r="B82" s="24">
        <v>180</v>
      </c>
      <c r="C82" s="16" t="s">
        <v>159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25">
      <c r="A83" s="24">
        <v>8</v>
      </c>
      <c r="B83" s="24">
        <v>180</v>
      </c>
      <c r="C83" s="16" t="s">
        <v>159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25">
      <c r="A84" s="24">
        <v>8</v>
      </c>
      <c r="B84" s="24">
        <v>180</v>
      </c>
      <c r="C84" s="16" t="s">
        <v>159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25">
      <c r="A85" s="24">
        <v>8</v>
      </c>
      <c r="B85" s="24">
        <v>180</v>
      </c>
      <c r="C85" s="16" t="s">
        <v>159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25">
      <c r="A86" s="24">
        <v>8</v>
      </c>
      <c r="B86" s="24">
        <v>180</v>
      </c>
      <c r="C86" s="16" t="s">
        <v>159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25">
      <c r="A87" s="24">
        <v>8</v>
      </c>
      <c r="B87" s="24">
        <v>180</v>
      </c>
      <c r="C87" s="16" t="s">
        <v>159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25">
      <c r="A88" s="24">
        <v>8</v>
      </c>
      <c r="B88" s="24">
        <v>180</v>
      </c>
      <c r="C88" s="16" t="s">
        <v>159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2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2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25">
      <c r="A96" s="14" t="s">
        <v>70</v>
      </c>
    </row>
    <row r="97" spans="1:15" x14ac:dyDescent="0.2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261</v>
      </c>
    </row>
    <row r="98" spans="1:15" x14ac:dyDescent="0.2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2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2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7" customFormat="1" ht="14.4" x14ac:dyDescent="0.25">
      <c r="A101" s="237">
        <v>3</v>
      </c>
      <c r="B101" s="239">
        <v>3300</v>
      </c>
      <c r="C101" s="239">
        <v>6</v>
      </c>
      <c r="D101" s="239">
        <v>4.5</v>
      </c>
      <c r="E101" s="239">
        <v>1.8</v>
      </c>
      <c r="F101" s="239">
        <v>0.25</v>
      </c>
      <c r="G101" s="239">
        <v>0.5</v>
      </c>
      <c r="H101" s="241">
        <f>(C101+0.5*2)*(D101+0.5*2)*(E101-0.2)*条件输入!$G$2</f>
        <v>49.28</v>
      </c>
      <c r="I101" s="241">
        <f>(C101+0.5*2)*(D101+0.5*2)*(E101-0.2)*条件输入!$H$2</f>
        <v>12.319999999999997</v>
      </c>
      <c r="J101" s="241">
        <f t="shared" si="22"/>
        <v>18.399999999999991</v>
      </c>
      <c r="K101" s="241">
        <f t="shared" si="23"/>
        <v>2.5</v>
      </c>
      <c r="L101" s="241">
        <f t="shared" si="24"/>
        <v>5.7749999999999995</v>
      </c>
      <c r="M101" s="241">
        <f t="shared" si="25"/>
        <v>6.5</v>
      </c>
      <c r="N101" s="241">
        <f t="shared" si="26"/>
        <v>0.25</v>
      </c>
      <c r="O101" s="239">
        <f t="shared" si="27"/>
        <v>27</v>
      </c>
    </row>
    <row r="102" spans="1:15" x14ac:dyDescent="0.2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2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2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2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>
      <selection activeCell="L15" sqref="L15"/>
    </sheetView>
  </sheetViews>
  <sheetFormatPr defaultRowHeight="15.6" x14ac:dyDescent="0.25"/>
  <cols>
    <col min="6" max="6" width="11.19921875" customWidth="1"/>
    <col min="7" max="7" width="13.09765625" customWidth="1"/>
    <col min="8" max="8" width="9.3984375" customWidth="1"/>
    <col min="9" max="10" width="13.3984375" bestFit="1" customWidth="1"/>
    <col min="11" max="11" width="12.09765625" bestFit="1" customWidth="1"/>
    <col min="12" max="13" width="9.59765625" bestFit="1" customWidth="1"/>
    <col min="19" max="19" width="8.8984375" customWidth="1"/>
    <col min="23" max="23" width="14" customWidth="1"/>
  </cols>
  <sheetData>
    <row r="1" spans="1:29" x14ac:dyDescent="0.25">
      <c r="B1" s="2" t="s">
        <v>204</v>
      </c>
      <c r="C1" s="2" t="s">
        <v>205</v>
      </c>
    </row>
    <row r="2" spans="1:29" x14ac:dyDescent="0.25">
      <c r="B2">
        <v>110</v>
      </c>
      <c r="C2" s="85">
        <v>50</v>
      </c>
    </row>
    <row r="3" spans="1:29" x14ac:dyDescent="0.25">
      <c r="B3">
        <v>220</v>
      </c>
      <c r="C3" s="24">
        <v>100</v>
      </c>
    </row>
    <row r="4" spans="1:29" x14ac:dyDescent="0.25">
      <c r="C4" s="24">
        <v>150</v>
      </c>
    </row>
    <row r="5" spans="1:29" x14ac:dyDescent="0.25">
      <c r="C5" s="85">
        <v>200</v>
      </c>
    </row>
    <row r="12" spans="1:29" x14ac:dyDescent="0.2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25">
      <c r="A13" s="14" t="s">
        <v>210</v>
      </c>
      <c r="B13" s="14" t="s">
        <v>200</v>
      </c>
      <c r="C13" s="14" t="s">
        <v>201</v>
      </c>
      <c r="D13" s="85" t="s">
        <v>206</v>
      </c>
      <c r="E13" s="85" t="s">
        <v>207</v>
      </c>
      <c r="F13" s="86" t="s">
        <v>208</v>
      </c>
      <c r="G13" s="86" t="s">
        <v>209</v>
      </c>
      <c r="H13" s="86" t="s">
        <v>178</v>
      </c>
      <c r="I13" s="86" t="s">
        <v>4</v>
      </c>
      <c r="J13" s="86" t="s">
        <v>6</v>
      </c>
      <c r="K13" s="86" t="s">
        <v>179</v>
      </c>
      <c r="L13" s="86" t="s">
        <v>180</v>
      </c>
      <c r="M13" s="86" t="s">
        <v>181</v>
      </c>
      <c r="N13" s="86" t="s">
        <v>182</v>
      </c>
      <c r="O13" s="86" t="s">
        <v>183</v>
      </c>
      <c r="P13" s="86" t="s">
        <v>184</v>
      </c>
      <c r="Q13" s="86" t="s">
        <v>185</v>
      </c>
      <c r="R13" s="86" t="s">
        <v>186</v>
      </c>
      <c r="S13" s="87" t="s">
        <v>187</v>
      </c>
      <c r="T13" s="86" t="s">
        <v>188</v>
      </c>
      <c r="U13" s="84" t="s">
        <v>189</v>
      </c>
      <c r="V13" s="86" t="s">
        <v>190</v>
      </c>
      <c r="W13" s="86" t="s">
        <v>191</v>
      </c>
      <c r="X13" s="86" t="s">
        <v>192</v>
      </c>
      <c r="Y13" s="86" t="s">
        <v>193</v>
      </c>
      <c r="Z13" s="86" t="s">
        <v>194</v>
      </c>
      <c r="AA13" s="86" t="s">
        <v>195</v>
      </c>
      <c r="AB13" s="86" t="s">
        <v>196</v>
      </c>
      <c r="AC13" s="86" t="s">
        <v>197</v>
      </c>
    </row>
    <row r="14" spans="1:29" ht="16.8" x14ac:dyDescent="0.25">
      <c r="A14" s="24"/>
      <c r="B14" s="24"/>
      <c r="C14" s="85"/>
      <c r="D14" s="85"/>
      <c r="E14" s="85"/>
      <c r="F14" s="88" t="s">
        <v>198</v>
      </c>
      <c r="G14" s="88"/>
      <c r="H14" s="88" t="s">
        <v>198</v>
      </c>
      <c r="I14" s="88" t="s">
        <v>199</v>
      </c>
      <c r="J14" s="88" t="s">
        <v>199</v>
      </c>
      <c r="K14" s="88" t="s">
        <v>199</v>
      </c>
      <c r="L14" s="88" t="s">
        <v>199</v>
      </c>
      <c r="M14" s="88" t="s">
        <v>199</v>
      </c>
      <c r="N14" s="88" t="s">
        <v>198</v>
      </c>
      <c r="O14" s="88" t="s">
        <v>198</v>
      </c>
      <c r="P14" s="88" t="s">
        <v>198</v>
      </c>
      <c r="Q14" s="88" t="s">
        <v>198</v>
      </c>
      <c r="R14" s="88" t="s">
        <v>198</v>
      </c>
      <c r="S14" s="172"/>
      <c r="T14" s="88" t="s">
        <v>199</v>
      </c>
      <c r="U14" s="88" t="s">
        <v>199</v>
      </c>
      <c r="V14" s="88" t="s">
        <v>10</v>
      </c>
      <c r="W14" s="88" t="s">
        <v>199</v>
      </c>
      <c r="X14" s="88" t="s">
        <v>199</v>
      </c>
      <c r="Y14" s="88" t="s">
        <v>10</v>
      </c>
      <c r="Z14" s="88" t="s">
        <v>199</v>
      </c>
      <c r="AA14" s="88" t="s">
        <v>10</v>
      </c>
      <c r="AB14" s="88" t="s">
        <v>101</v>
      </c>
      <c r="AC14" s="88" t="s">
        <v>10</v>
      </c>
    </row>
    <row r="15" spans="1:29" x14ac:dyDescent="0.25">
      <c r="A15" s="14" t="s">
        <v>211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2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25">
      <c r="A16" s="14" t="s">
        <v>211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25">
      <c r="A17" s="14" t="s">
        <v>211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25">
      <c r="A18" s="14" t="s">
        <v>211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25">
      <c r="A19" s="14" t="s">
        <v>211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25">
      <c r="A20" s="14" t="s">
        <v>211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25">
      <c r="A21" s="14" t="s">
        <v>211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25">
      <c r="A22" s="14" t="s">
        <v>211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25">
      <c r="A23" s="14" t="s">
        <v>212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25">
      <c r="A24" s="14" t="s">
        <v>212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25">
      <c r="A25" s="14" t="s">
        <v>212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25">
      <c r="A26" s="14" t="s">
        <v>212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25">
      <c r="A27" s="14" t="s">
        <v>212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25">
      <c r="A28" s="14" t="s">
        <v>212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25">
      <c r="A29" s="14" t="s">
        <v>212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25">
      <c r="A30" s="14" t="s">
        <v>212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"/>
  <sheetViews>
    <sheetView zoomScale="85" zoomScaleNormal="85" workbookViewId="0">
      <selection activeCell="D30" sqref="D30"/>
    </sheetView>
  </sheetViews>
  <sheetFormatPr defaultRowHeight="15.6" x14ac:dyDescent="0.25"/>
  <cols>
    <col min="2" max="2" width="10.5" customWidth="1"/>
    <col min="27" max="27" width="10.69921875" customWidth="1"/>
    <col min="28" max="28" width="11.09765625" customWidth="1"/>
  </cols>
  <sheetData>
    <row r="1" spans="1:51" x14ac:dyDescent="0.2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174</v>
      </c>
    </row>
    <row r="2" spans="1:51" x14ac:dyDescent="0.25">
      <c r="A2" s="2" t="s">
        <v>59</v>
      </c>
      <c r="B2" s="2" t="s">
        <v>61</v>
      </c>
      <c r="E2" s="2" t="s">
        <v>133</v>
      </c>
      <c r="H2" s="2" t="s">
        <v>175</v>
      </c>
    </row>
    <row r="3" spans="1:51" x14ac:dyDescent="0.25">
      <c r="A3" s="2" t="s">
        <v>59</v>
      </c>
      <c r="B3" s="2" t="s">
        <v>62</v>
      </c>
      <c r="H3" s="2" t="s">
        <v>177</v>
      </c>
    </row>
    <row r="4" spans="1:51" x14ac:dyDescent="0.25">
      <c r="A4" s="2" t="s">
        <v>59</v>
      </c>
      <c r="B4" s="2" t="s">
        <v>63</v>
      </c>
    </row>
    <row r="5" spans="1:51" x14ac:dyDescent="0.25">
      <c r="A5" s="2" t="s">
        <v>59</v>
      </c>
      <c r="B5" s="2" t="s">
        <v>64</v>
      </c>
    </row>
    <row r="6" spans="1:51" x14ac:dyDescent="0.25">
      <c r="A6" s="2" t="s">
        <v>59</v>
      </c>
      <c r="B6" s="2" t="s">
        <v>65</v>
      </c>
    </row>
    <row r="7" spans="1:51" x14ac:dyDescent="0.25">
      <c r="A7" s="2" t="s">
        <v>59</v>
      </c>
      <c r="B7" s="2" t="s">
        <v>66</v>
      </c>
    </row>
    <row r="8" spans="1:51" x14ac:dyDescent="0.25">
      <c r="A8" s="2" t="s">
        <v>59</v>
      </c>
      <c r="B8" s="2" t="s">
        <v>67</v>
      </c>
    </row>
    <row r="9" spans="1:51" x14ac:dyDescent="0.25">
      <c r="A9" s="2"/>
      <c r="B9" s="2"/>
    </row>
    <row r="13" spans="1:51" x14ac:dyDescent="0.2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3.2" x14ac:dyDescent="0.2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164</v>
      </c>
      <c r="G14" s="66" t="s">
        <v>167</v>
      </c>
      <c r="H14" s="66" t="s">
        <v>135</v>
      </c>
      <c r="I14" s="66" t="s">
        <v>168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169</v>
      </c>
      <c r="Q14" s="66" t="s">
        <v>165</v>
      </c>
      <c r="R14" s="66" t="s">
        <v>135</v>
      </c>
      <c r="S14" s="66" t="s">
        <v>166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169</v>
      </c>
      <c r="AC14" s="66" t="s">
        <v>170</v>
      </c>
      <c r="AD14" s="66" t="s">
        <v>135</v>
      </c>
      <c r="AE14" s="66" t="s">
        <v>168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273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25">
      <c r="A15" s="65"/>
      <c r="B15" s="77" t="s">
        <v>141</v>
      </c>
      <c r="C15" s="66" t="s">
        <v>163</v>
      </c>
      <c r="D15" s="66" t="s">
        <v>163</v>
      </c>
      <c r="E15" s="66" t="s">
        <v>163</v>
      </c>
      <c r="F15" s="66" t="s">
        <v>162</v>
      </c>
      <c r="G15" s="66" t="s">
        <v>101</v>
      </c>
      <c r="H15" s="66" t="s">
        <v>163</v>
      </c>
      <c r="I15" s="66" t="s">
        <v>163</v>
      </c>
      <c r="J15" s="66" t="s">
        <v>162</v>
      </c>
      <c r="K15" s="77" t="s">
        <v>141</v>
      </c>
      <c r="L15" s="66" t="s">
        <v>163</v>
      </c>
      <c r="M15" s="66" t="s">
        <v>163</v>
      </c>
      <c r="N15" s="66" t="s">
        <v>163</v>
      </c>
      <c r="O15" s="66" t="s">
        <v>162</v>
      </c>
      <c r="P15" s="66" t="s">
        <v>162</v>
      </c>
      <c r="Q15" s="66" t="s">
        <v>101</v>
      </c>
      <c r="R15" s="66" t="s">
        <v>163</v>
      </c>
      <c r="S15" s="66" t="s">
        <v>163</v>
      </c>
      <c r="T15" s="66" t="s">
        <v>162</v>
      </c>
      <c r="U15" s="66" t="s">
        <v>149</v>
      </c>
      <c r="V15" s="66" t="s">
        <v>150</v>
      </c>
      <c r="W15" s="77" t="s">
        <v>142</v>
      </c>
      <c r="X15" s="66" t="s">
        <v>163</v>
      </c>
      <c r="Y15" s="66" t="s">
        <v>163</v>
      </c>
      <c r="Z15" s="66" t="s">
        <v>163</v>
      </c>
      <c r="AA15" s="66" t="s">
        <v>162</v>
      </c>
      <c r="AB15" s="66" t="s">
        <v>162</v>
      </c>
      <c r="AC15" s="66" t="s">
        <v>101</v>
      </c>
      <c r="AD15" s="66" t="s">
        <v>163</v>
      </c>
      <c r="AE15" s="66" t="s">
        <v>163</v>
      </c>
      <c r="AF15" s="66" t="s">
        <v>162</v>
      </c>
      <c r="AG15" s="66" t="s">
        <v>149</v>
      </c>
      <c r="AH15" s="66" t="s">
        <v>150</v>
      </c>
      <c r="AI15" s="66" t="s">
        <v>162</v>
      </c>
      <c r="AJ15" s="66" t="s">
        <v>162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2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2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 t="shared" ref="AA17:AA23" si="0"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2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 t="shared" ref="E18:E23" si="1">2.5*1000*0.5</f>
        <v>1250</v>
      </c>
      <c r="F18" s="65">
        <f t="shared" ref="F18:F23" si="2">2.5*1000</f>
        <v>2500</v>
      </c>
      <c r="G18" s="65">
        <v>0</v>
      </c>
      <c r="H18" s="65">
        <f t="shared" ref="H18:H23" si="3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4">6.5*1000</f>
        <v>6500</v>
      </c>
      <c r="P18" s="65">
        <f t="shared" ref="P18:P23" si="5">6*1000</f>
        <v>6000</v>
      </c>
      <c r="Q18" s="65">
        <v>20</v>
      </c>
      <c r="R18" s="65">
        <f t="shared" ref="R18:R23" si="6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 t="shared" si="0"/>
        <v>6000</v>
      </c>
      <c r="AB18" s="65">
        <v>0</v>
      </c>
      <c r="AC18" s="65">
        <v>20</v>
      </c>
      <c r="AD18" s="65">
        <f t="shared" ref="AD18:AD23" si="7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2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si="1"/>
        <v>1250</v>
      </c>
      <c r="F19" s="65">
        <f t="shared" si="2"/>
        <v>2500</v>
      </c>
      <c r="G19" s="65">
        <v>0</v>
      </c>
      <c r="H19" s="65">
        <f t="shared" si="3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4"/>
        <v>6500</v>
      </c>
      <c r="P19" s="65">
        <f t="shared" si="5"/>
        <v>6000</v>
      </c>
      <c r="Q19" s="65">
        <v>20</v>
      </c>
      <c r="R19" s="65">
        <f t="shared" si="6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si="0"/>
        <v>6000</v>
      </c>
      <c r="AB19" s="65">
        <v>0</v>
      </c>
      <c r="AC19" s="65">
        <v>20</v>
      </c>
      <c r="AD19" s="65">
        <f t="shared" si="7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2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1"/>
        <v>1250</v>
      </c>
      <c r="F20" s="65">
        <f t="shared" si="2"/>
        <v>2500</v>
      </c>
      <c r="G20" s="65">
        <v>0</v>
      </c>
      <c r="H20" s="65">
        <f t="shared" si="3"/>
        <v>475</v>
      </c>
      <c r="I20" s="65">
        <v>100</v>
      </c>
      <c r="J20" s="65">
        <f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4"/>
        <v>6500</v>
      </c>
      <c r="P20" s="65">
        <f t="shared" si="5"/>
        <v>6000</v>
      </c>
      <c r="Q20" s="65">
        <v>20</v>
      </c>
      <c r="R20" s="65">
        <f t="shared" si="6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0"/>
        <v>6000</v>
      </c>
      <c r="AB20" s="65">
        <v>0</v>
      </c>
      <c r="AC20" s="65">
        <v>20</v>
      </c>
      <c r="AD20" s="65">
        <f t="shared" si="7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2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1"/>
        <v>1250</v>
      </c>
      <c r="F21" s="65">
        <f t="shared" si="2"/>
        <v>2500</v>
      </c>
      <c r="G21" s="65">
        <v>0</v>
      </c>
      <c r="H21" s="65">
        <f t="shared" si="3"/>
        <v>475</v>
      </c>
      <c r="I21" s="65">
        <v>200</v>
      </c>
      <c r="J21" s="65">
        <f>1*1000</f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4"/>
        <v>6500</v>
      </c>
      <c r="P21" s="65">
        <f t="shared" si="5"/>
        <v>6000</v>
      </c>
      <c r="Q21" s="65">
        <v>20</v>
      </c>
      <c r="R21" s="65">
        <f t="shared" si="6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0"/>
        <v>6000</v>
      </c>
      <c r="AB21" s="65">
        <v>0</v>
      </c>
      <c r="AC21" s="65">
        <v>20</v>
      </c>
      <c r="AD21" s="65">
        <f t="shared" si="7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2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1"/>
        <v>1250</v>
      </c>
      <c r="F22" s="65">
        <f t="shared" si="2"/>
        <v>2500</v>
      </c>
      <c r="G22" s="65">
        <v>0</v>
      </c>
      <c r="H22" s="65">
        <f t="shared" si="3"/>
        <v>475</v>
      </c>
      <c r="I22" s="65">
        <v>100</v>
      </c>
      <c r="J22" s="65">
        <f>1*1000</f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4"/>
        <v>6500</v>
      </c>
      <c r="P22" s="65">
        <f t="shared" si="5"/>
        <v>6000</v>
      </c>
      <c r="Q22" s="65">
        <v>20</v>
      </c>
      <c r="R22" s="65">
        <f t="shared" si="6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0"/>
        <v>6000</v>
      </c>
      <c r="AB22" s="65">
        <v>0</v>
      </c>
      <c r="AC22" s="65">
        <v>20</v>
      </c>
      <c r="AD22" s="65">
        <f t="shared" si="7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2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1"/>
        <v>1250</v>
      </c>
      <c r="F23" s="65">
        <f t="shared" si="2"/>
        <v>2500</v>
      </c>
      <c r="G23" s="65">
        <v>0</v>
      </c>
      <c r="H23" s="65">
        <f t="shared" si="3"/>
        <v>475</v>
      </c>
      <c r="I23" s="65">
        <v>250</v>
      </c>
      <c r="J23" s="65">
        <f>1*1000</f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4"/>
        <v>6500</v>
      </c>
      <c r="P23" s="65">
        <f t="shared" si="5"/>
        <v>6000</v>
      </c>
      <c r="Q23" s="65">
        <v>20</v>
      </c>
      <c r="R23" s="65">
        <f t="shared" si="6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0"/>
        <v>6000</v>
      </c>
      <c r="AB23" s="65">
        <v>0</v>
      </c>
      <c r="AC23" s="65">
        <v>20</v>
      </c>
      <c r="AD23" s="65">
        <f t="shared" si="7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2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8.8" x14ac:dyDescent="0.2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161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25">
      <c r="A28" s="65"/>
      <c r="B28" s="66" t="s">
        <v>145</v>
      </c>
      <c r="C28" s="66" t="s">
        <v>162</v>
      </c>
      <c r="D28" s="66" t="s">
        <v>163</v>
      </c>
      <c r="E28" s="66" t="s">
        <v>163</v>
      </c>
      <c r="F28" s="66" t="s">
        <v>163</v>
      </c>
      <c r="G28" s="66" t="s">
        <v>163</v>
      </c>
      <c r="H28" s="66" t="s">
        <v>163</v>
      </c>
      <c r="I28" s="66" t="s">
        <v>162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2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2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8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2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9">40*0.475</f>
        <v>19</v>
      </c>
      <c r="H31" s="65">
        <v>0</v>
      </c>
      <c r="I31" s="65">
        <f t="shared" si="8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2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9"/>
        <v>19</v>
      </c>
      <c r="H32" s="65">
        <v>50</v>
      </c>
      <c r="I32" s="65">
        <f t="shared" si="8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2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9"/>
        <v>19</v>
      </c>
      <c r="H33" s="65">
        <v>20</v>
      </c>
      <c r="I33" s="65">
        <f t="shared" si="8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2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9"/>
        <v>19</v>
      </c>
      <c r="H34" s="65">
        <v>50</v>
      </c>
      <c r="I34" s="65">
        <f t="shared" si="8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2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9"/>
        <v>19</v>
      </c>
      <c r="H35" s="65">
        <v>20</v>
      </c>
      <c r="I35" s="65">
        <f t="shared" si="8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2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9"/>
        <v>19</v>
      </c>
      <c r="H36" s="65">
        <v>50</v>
      </c>
      <c r="I36" s="65">
        <f t="shared" si="8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Zhangyicheng</cp:lastModifiedBy>
  <dcterms:created xsi:type="dcterms:W3CDTF">2012-01-10T09:42:12Z</dcterms:created>
  <dcterms:modified xsi:type="dcterms:W3CDTF">2019-08-12T09:51:39Z</dcterms:modified>
</cp:coreProperties>
</file>