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skebankgroup-my.sharepoint.com/personal/kyn_danskebank_dk/Documents/Documents/Privat/"/>
    </mc:Choice>
  </mc:AlternateContent>
  <xr:revisionPtr revIDLastSave="7" documentId="8_{FA61BBBC-BFA5-4755-9A17-9166359A1715}" xr6:coauthVersionLast="47" xr6:coauthVersionMax="47" xr10:uidLastSave="{471C66A2-51FC-4002-A651-83725D18D6CF}"/>
  <bookViews>
    <workbookView xWindow="38280" yWindow="-120" windowWidth="38640" windowHeight="21120" xr2:uid="{A17876BA-71E9-4B15-BA57-20CC892DE450}"/>
  </bookViews>
  <sheets>
    <sheet name="Lodtrækn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M2" i="2"/>
  <c r="N2" i="2" s="1"/>
  <c r="M3" i="2"/>
  <c r="N3" i="2" s="1"/>
  <c r="O3" i="2" s="1"/>
  <c r="P3" i="2" s="1"/>
  <c r="Q3" i="2" s="1"/>
  <c r="R3" i="2" s="1"/>
  <c r="S3" i="2" s="1"/>
  <c r="T3" i="2" s="1"/>
  <c r="U3" i="2" s="1"/>
  <c r="V3" i="2" s="1"/>
  <c r="M4" i="2"/>
  <c r="N4" i="2" s="1"/>
  <c r="M5" i="2"/>
  <c r="N5" i="2" s="1"/>
  <c r="M6" i="2"/>
  <c r="N6" i="2" s="1"/>
  <c r="M7" i="2"/>
  <c r="N7" i="2" s="1"/>
  <c r="M8" i="2"/>
  <c r="N8" i="2" s="1"/>
  <c r="O8" i="2" s="1"/>
  <c r="P8" i="2" s="1"/>
  <c r="Q8" i="2" s="1"/>
  <c r="R8" i="2" s="1"/>
  <c r="S8" i="2" s="1"/>
  <c r="T8" i="2" s="1"/>
  <c r="U8" i="2" s="1"/>
  <c r="V8" i="2" s="1"/>
  <c r="M9" i="2"/>
  <c r="N9" i="2" s="1"/>
  <c r="M10" i="2"/>
  <c r="N10" i="2" s="1"/>
  <c r="O10" i="2" s="1"/>
  <c r="P10" i="2" s="1"/>
  <c r="Q10" i="2" s="1"/>
  <c r="R10" i="2" s="1"/>
  <c r="S10" i="2" s="1"/>
  <c r="T10" i="2" s="1"/>
  <c r="U10" i="2" s="1"/>
  <c r="V10" i="2" s="1"/>
  <c r="M11" i="2"/>
  <c r="M12" i="2"/>
  <c r="N12" i="2" s="1"/>
  <c r="O12" i="2" s="1"/>
  <c r="P12" i="2" s="1"/>
  <c r="Q12" i="2" s="1"/>
  <c r="R12" i="2" s="1"/>
  <c r="S12" i="2" s="1"/>
  <c r="T12" i="2" s="1"/>
  <c r="U12" i="2" s="1"/>
  <c r="V12" i="2" s="1"/>
  <c r="M13" i="2"/>
  <c r="M14" i="2"/>
  <c r="M15" i="2"/>
  <c r="N15" i="2" s="1"/>
  <c r="O15" i="2" s="1"/>
  <c r="P15" i="2" s="1"/>
  <c r="Q15" i="2" s="1"/>
  <c r="R15" i="2" s="1"/>
  <c r="S15" i="2" s="1"/>
  <c r="T15" i="2" s="1"/>
  <c r="U15" i="2" s="1"/>
  <c r="V15" i="2" s="1"/>
  <c r="B15" i="2"/>
  <c r="B2" i="2"/>
  <c r="B4" i="2"/>
  <c r="B6" i="2"/>
  <c r="B9" i="2"/>
  <c r="B14" i="2"/>
  <c r="B3" i="2"/>
  <c r="B5" i="2"/>
  <c r="B7" i="2"/>
  <c r="B8" i="2"/>
  <c r="B10" i="2"/>
  <c r="B12" i="2"/>
  <c r="B13" i="2"/>
  <c r="C14" i="2" l="1"/>
  <c r="C15" i="2"/>
  <c r="D15" i="2" s="1"/>
  <c r="E15" i="2" s="1" a="1"/>
  <c r="E15" i="2" s="1"/>
  <c r="J15" i="2" s="1"/>
  <c r="C2" i="2"/>
  <c r="D2" i="2" s="1"/>
  <c r="E2" i="2" s="1" a="1"/>
  <c r="E2" i="2" s="1"/>
  <c r="J2" i="2" s="1"/>
  <c r="C13" i="2"/>
  <c r="D13" i="2" s="1"/>
  <c r="E13" i="2" s="1" a="1"/>
  <c r="E13" i="2" s="1"/>
  <c r="J13" i="2" s="1"/>
  <c r="C12" i="2"/>
  <c r="C11" i="2"/>
  <c r="D11" i="2" s="1"/>
  <c r="E11" i="2" s="1" a="1"/>
  <c r="E11" i="2" s="1"/>
  <c r="J11" i="2" s="1"/>
  <c r="C10" i="2"/>
  <c r="D10" i="2" s="1"/>
  <c r="E10" i="2" s="1" a="1"/>
  <c r="E10" i="2" s="1"/>
  <c r="J10" i="2" s="1"/>
  <c r="C9" i="2"/>
  <c r="D9" i="2" s="1"/>
  <c r="E9" i="2" s="1" a="1"/>
  <c r="E9" i="2" s="1"/>
  <c r="J9" i="2" s="1"/>
  <c r="C8" i="2"/>
  <c r="C7" i="2"/>
  <c r="D7" i="2" s="1"/>
  <c r="E7" i="2" s="1" a="1"/>
  <c r="E7" i="2" s="1"/>
  <c r="J7" i="2" s="1"/>
  <c r="C6" i="2"/>
  <c r="D6" i="2" s="1"/>
  <c r="E6" i="2" s="1" a="1"/>
  <c r="E6" i="2" s="1"/>
  <c r="J6" i="2" s="1"/>
  <c r="C5" i="2"/>
  <c r="C4" i="2"/>
  <c r="C3" i="2"/>
  <c r="D3" i="2" s="1"/>
  <c r="E3" i="2" s="1" a="1"/>
  <c r="E3" i="2" s="1"/>
  <c r="J3" i="2" s="1"/>
  <c r="N11" i="2"/>
  <c r="O11" i="2" s="1"/>
  <c r="P11" i="2" s="1"/>
  <c r="Q11" i="2" s="1"/>
  <c r="R11" i="2" s="1"/>
  <c r="S11" i="2" s="1"/>
  <c r="T11" i="2" s="1"/>
  <c r="U11" i="2" s="1"/>
  <c r="V11" i="2" s="1"/>
  <c r="O9" i="2"/>
  <c r="P9" i="2" s="1"/>
  <c r="Q9" i="2" s="1"/>
  <c r="R9" i="2" s="1"/>
  <c r="S9" i="2" s="1"/>
  <c r="T9" i="2" s="1"/>
  <c r="U9" i="2" s="1"/>
  <c r="V9" i="2" s="1"/>
  <c r="O4" i="2"/>
  <c r="P4" i="2" s="1"/>
  <c r="Q4" i="2" s="1"/>
  <c r="R4" i="2" s="1"/>
  <c r="S4" i="2" s="1"/>
  <c r="T4" i="2" s="1"/>
  <c r="U4" i="2" s="1"/>
  <c r="V4" i="2" s="1"/>
  <c r="N14" i="2"/>
  <c r="O14" i="2" s="1"/>
  <c r="P14" i="2" s="1"/>
  <c r="Q14" i="2" s="1"/>
  <c r="R14" i="2" s="1"/>
  <c r="S14" i="2" s="1"/>
  <c r="T14" i="2" s="1"/>
  <c r="U14" i="2" s="1"/>
  <c r="V14" i="2" s="1"/>
  <c r="N13" i="2"/>
  <c r="O13" i="2" s="1"/>
  <c r="P13" i="2" s="1"/>
  <c r="Q13" i="2" s="1"/>
  <c r="R13" i="2" s="1"/>
  <c r="S13" i="2" s="1"/>
  <c r="T13" i="2" s="1"/>
  <c r="U13" i="2" s="1"/>
  <c r="V13" i="2" s="1"/>
  <c r="O2" i="2"/>
  <c r="P2" i="2" s="1"/>
  <c r="Q2" i="2" s="1"/>
  <c r="R2" i="2" s="1"/>
  <c r="S2" i="2" s="1"/>
  <c r="T2" i="2" s="1"/>
  <c r="U2" i="2" s="1"/>
  <c r="V2" i="2" s="1"/>
  <c r="O7" i="2"/>
  <c r="P7" i="2" s="1"/>
  <c r="Q7" i="2" s="1"/>
  <c r="R7" i="2" s="1"/>
  <c r="S7" i="2" s="1"/>
  <c r="T7" i="2" s="1"/>
  <c r="U7" i="2" s="1"/>
  <c r="V7" i="2" s="1"/>
  <c r="O6" i="2"/>
  <c r="P6" i="2" s="1"/>
  <c r="Q6" i="2" s="1"/>
  <c r="R6" i="2" s="1"/>
  <c r="S6" i="2" s="1"/>
  <c r="T6" i="2" s="1"/>
  <c r="U6" i="2" s="1"/>
  <c r="V6" i="2" s="1"/>
  <c r="O5" i="2"/>
  <c r="P5" i="2" s="1"/>
  <c r="Q5" i="2" s="1"/>
  <c r="R5" i="2" s="1"/>
  <c r="S5" i="2" s="1"/>
  <c r="T5" i="2" s="1"/>
  <c r="U5" i="2" s="1"/>
  <c r="V5" i="2" s="1"/>
  <c r="D12" i="2" l="1"/>
  <c r="E12" i="2" s="1" a="1"/>
  <c r="E12" i="2" s="1"/>
  <c r="J12" i="2" s="1"/>
  <c r="D14" i="2"/>
  <c r="E14" i="2" s="1" a="1"/>
  <c r="E14" i="2" s="1"/>
  <c r="J14" i="2" s="1"/>
  <c r="D4" i="2"/>
  <c r="E4" i="2" s="1" a="1"/>
  <c r="E4" i="2" s="1"/>
  <c r="J4" i="2" s="1"/>
  <c r="D5" i="2"/>
  <c r="E5" i="2" s="1" a="1"/>
  <c r="E5" i="2" s="1"/>
  <c r="J5" i="2" s="1"/>
  <c r="D8" i="2"/>
  <c r="E8" i="2" s="1" a="1"/>
  <c r="E8" i="2" s="1"/>
  <c r="J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<sst xmlns="http://schemas.openxmlformats.org/spreadsheetml/2006/main" count="48" uniqueCount="29">
  <si>
    <t>Uge</t>
  </si>
  <si>
    <t>Dag</t>
  </si>
  <si>
    <t>Fejer</t>
  </si>
  <si>
    <t>Lige</t>
  </si>
  <si>
    <t>Ulige</t>
  </si>
  <si>
    <t>Mandag</t>
  </si>
  <si>
    <t>Tirsdag</t>
  </si>
  <si>
    <t>Onsdag</t>
  </si>
  <si>
    <t>Torsdag</t>
  </si>
  <si>
    <t>Fredag</t>
  </si>
  <si>
    <t>Lørdag</t>
  </si>
  <si>
    <t>Søndag</t>
  </si>
  <si>
    <t>Ugedag</t>
  </si>
  <si>
    <t>Uge paritet</t>
  </si>
  <si>
    <t>Dage til xdag</t>
  </si>
  <si>
    <t>uge tillæg</t>
  </si>
  <si>
    <t>Vagt 1</t>
  </si>
  <si>
    <t>Vagt 2</t>
  </si>
  <si>
    <t>Vagt 3</t>
  </si>
  <si>
    <t>Vagt 4</t>
  </si>
  <si>
    <t>Vagt 5</t>
  </si>
  <si>
    <t>Vagt 6</t>
  </si>
  <si>
    <t>Vagt 7</t>
  </si>
  <si>
    <t>Vagt 8</t>
  </si>
  <si>
    <t>Støj</t>
  </si>
  <si>
    <t>K'ne</t>
  </si>
  <si>
    <t>Sorteret hus</t>
  </si>
  <si>
    <t>Sorteret index</t>
  </si>
  <si>
    <t>Huse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</si>
</sst>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1">
    <dxf>
      <numFmt numFmtId="2" formatCode="0.00"/>
    </dxf>
    <dxf>
      <numFmt numFmtId="0" formatCode="General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4" formatCode="yyyy/mm/dd;@"/>
    </dxf>
    <dxf>
      <numFmt numFmtId="164" formatCode="yyyy/mm/dd;@"/>
    </dxf>
    <dxf>
      <numFmt numFmtId="164" formatCode="yyyy/mm/dd;@"/>
    </dxf>
    <dxf>
      <numFmt numFmtId="164" formatCode="yyyy/mm/dd;@"/>
    </dxf>
    <dxf>
      <numFmt numFmtId="164" formatCode="yyyy/mm/dd;@"/>
    </dxf>
    <dxf>
      <numFmt numFmtId="164" formatCode="yyyy/mm/dd;@"/>
    </dxf>
    <dxf>
      <numFmt numFmtId="164" formatCode="yyyy/mm/dd;@"/>
    </dxf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49BC4-9B67-41F2-90F3-E8C8561DA068}" name="Table1" displayName="Table1" ref="A1:E15" totalsRowShown="0">
  <autoFilter ref="A1:E15" xr:uid="{7F549BC4-9B67-41F2-90F3-E8C8561DA068}"/>
  <sortState xmlns:xlrd2="http://schemas.microsoft.com/office/spreadsheetml/2017/richdata2" ref="A2:B15">
    <sortCondition ref="A1:A15"/>
  </sortState>
  <tableColumns count="5">
    <tableColumn id="1" xr3:uid="{AB38DB1C-A390-46B9-9599-AC744A2D8053}" name="Huse"/>
    <tableColumn id="2" xr3:uid="{4BA5A805-4864-4929-AF7A-C871DEB8C4CE}" name="Støj" dataDxfId="2">
      <calculatedColumnFormula>RAND()</calculatedColumnFormula>
    </tableColumn>
    <tableColumn id="4" xr3:uid="{6823A61B-BD7A-448F-9C2D-2BFBD16590C8}" name="K'ne" dataDxfId="0">
      <calculatedColumnFormula>LARGE(Table1[Støj],ROW()-1)</calculatedColumnFormula>
    </tableColumn>
    <tableColumn id="5" xr3:uid="{F36BC146-5BD8-45CE-8FC4-457119F2FBD6}" name="Sorteret index" dataDxfId="1">
      <calculatedColumnFormula>MATCH(Table1[[#This Row],[K''ne]],Table1[Støj],)</calculatedColumnFormula>
    </tableColumn>
    <tableColumn id="6" xr3:uid="{AA09BF21-AB2A-452B-A9B4-422F104B0A23}" name="Sorteret hus" dataDxfId="8">
      <calculatedColumnFormula array="1">INDEX(Table1[Huse],Table1[[#This Row],[Sorteret index]])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724B03-8AD5-40F5-9068-147FDA3F8937}" name="Table2" displayName="Table2" ref="H1:V15" totalsRowShown="0">
  <autoFilter ref="H1:V15" xr:uid="{17724B03-8AD5-40F5-9068-147FDA3F8937}"/>
  <tableColumns count="15">
    <tableColumn id="1" xr3:uid="{62801CDD-1430-4E64-AE69-33B50190BF81}" name="Uge"/>
    <tableColumn id="2" xr3:uid="{76B1B7F0-D35B-4065-BCEA-B04FB0FB5B1C}" name="Dag"/>
    <tableColumn id="3" xr3:uid="{E8610490-D34D-4DB4-BBF6-3859B06EA009}" name="Fejer" dataDxfId="7">
      <calculatedColumnFormula>Table1[[#This Row],[Sorteret hus]]</calculatedColumnFormula>
    </tableColumn>
    <tableColumn id="11" xr3:uid="{CE86C077-EEDE-44E7-97B9-41087CEFA33D}" name="Ugedag" dataDxfId="20"/>
    <tableColumn id="10" xr3:uid="{441608D1-9B7E-482C-956B-4E581FCAD039}" name="Uge paritet" dataDxfId="19"/>
    <tableColumn id="9" xr3:uid="{A383AF04-9ADE-4D14-B0F0-B539C5BC4AD8}" name="Dage til xdag" dataDxfId="18">
      <calculatedColumnFormula>MOD(7 - WEEKDAY(NOW(),3)+Table2[[#This Row],[Ugedag]],7)</calculatedColumnFormula>
    </tableColumn>
    <tableColumn id="8" xr3:uid="{ECCC9121-632F-4CDC-A2C0-9850F8A8189E}" name="uge tillæg" dataDxfId="17">
      <calculatedColumnFormula>MOD(_xlfn.ISOWEEKNUM(NOW()+Table2[[#This Row],[Dage til xdag]])+Table2[[#This Row],[Uge paritet]],2)*7</calculatedColumnFormula>
    </tableColumn>
    <tableColumn id="4" xr3:uid="{32B11E06-A648-4BE6-965F-586DDE073B7F}" name="Vagt 1" dataDxfId="16">
      <calculatedColumnFormula>NOW()+Table2[[#This Row],[Dage til xdag]]+Table2[[#This Row],[uge tillæg]]</calculatedColumnFormula>
    </tableColumn>
    <tableColumn id="5" xr3:uid="{B5155116-F882-4423-86E8-588C4F6BDEFB}" name="Vagt 2" dataDxfId="15">
      <calculatedColumnFormula>Table2[[#This Row],[Vagt 1]]+14</calculatedColumnFormula>
    </tableColumn>
    <tableColumn id="6" xr3:uid="{29650B88-03D6-44B9-9F83-4B8D5CB83492}" name="Vagt 3" dataDxfId="14">
      <calculatedColumnFormula>Table2[[#This Row],[Vagt 2]]+14</calculatedColumnFormula>
    </tableColumn>
    <tableColumn id="12" xr3:uid="{573E9348-9EFC-4F4B-8C27-80980D8F23F6}" name="Vagt 4" dataDxfId="13">
      <calculatedColumnFormula>Table2[[#This Row],[Vagt 3]]+14</calculatedColumnFormula>
    </tableColumn>
    <tableColumn id="13" xr3:uid="{00F84B80-1EBA-4A63-A92E-4FEA78A7DD21}" name="Vagt 5" dataDxfId="12">
      <calculatedColumnFormula>Table2[[#This Row],[Vagt 4]]+14</calculatedColumnFormula>
    </tableColumn>
    <tableColumn id="14" xr3:uid="{5C91D904-AEF5-4E21-BE2F-E67D557730B4}" name="Vagt 6" dataDxfId="11">
      <calculatedColumnFormula>Table2[[#This Row],[Vagt 5]]+14</calculatedColumnFormula>
    </tableColumn>
    <tableColumn id="15" xr3:uid="{D463E8FD-971D-4EC0-910C-C991FA02AA24}" name="Vagt 7" dataDxfId="10">
      <calculatedColumnFormula>Table2[[#This Row],[Vagt 6]]+14</calculatedColumnFormula>
    </tableColumn>
    <tableColumn id="7" xr3:uid="{B2DCDEFC-B240-4603-9ECA-88949F25BEC4}" name="Vagt 8" dataDxfId="9">
      <calculatedColumnFormula>Table2[[#This Row],[Vagt 7]]+14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5F30-A84D-42ED-A513-289BCECFFFDF}">
  <dimension ref="A1:AI46"/>
  <sheetViews>
    <sheetView tabSelected="1" workbookViewId="0">
      <selection activeCell="E2" sqref="E2"/>
    </sheetView>
  </sheetViews>
  <sheetFormatPr defaultRowHeight="15" x14ac:dyDescent="0.25"/>
  <cols>
    <col min="2" max="2" width="13.7109375" customWidth="1"/>
    <col min="11" max="11" width="13.5703125" hidden="1" customWidth="1"/>
    <col min="12" max="12" width="17.85546875" hidden="1" customWidth="1"/>
    <col min="13" max="13" width="13.42578125" hidden="1" customWidth="1"/>
    <col min="14" max="14" width="0" hidden="1" customWidth="1"/>
    <col min="15" max="21" width="10.28515625" bestFit="1" customWidth="1"/>
    <col min="22" max="22" width="10.42578125" bestFit="1" customWidth="1"/>
    <col min="28" max="35" width="10.42578125" bestFit="1" customWidth="1"/>
  </cols>
  <sheetData>
    <row r="1" spans="1:22" x14ac:dyDescent="0.25">
      <c r="A1" t="s">
        <v>28</v>
      </c>
      <c r="B1" t="s">
        <v>24</v>
      </c>
      <c r="C1" t="s">
        <v>25</v>
      </c>
      <c r="D1" t="s">
        <v>27</v>
      </c>
      <c r="E1" t="s">
        <v>26</v>
      </c>
      <c r="H1" t="s">
        <v>0</v>
      </c>
      <c r="I1" t="s">
        <v>1</v>
      </c>
      <c r="J1" t="s">
        <v>2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>
        <v>1</v>
      </c>
      <c r="B2" s="1">
        <f ca="1">RAND()</f>
        <v>0.48887917857226404</v>
      </c>
      <c r="C2" s="1">
        <f ca="1">LARGE(Table1[Støj],ROW()-1)</f>
        <v>0.84335738701011642</v>
      </c>
      <c r="D2">
        <f ca="1">MATCH(Table1[[#This Row],[K''ne]],Table1[Støj],)</f>
        <v>11</v>
      </c>
      <c r="E2" cm="1">
        <f t="array" aca="1" ref="E2" ca="1">INDEX(Table1[Huse],Table1[[#This Row],[Sorteret index]])</f>
        <v>12</v>
      </c>
      <c r="H2" t="s">
        <v>3</v>
      </c>
      <c r="I2" t="s">
        <v>5</v>
      </c>
      <c r="J2">
        <f ca="1">Table1[[#This Row],[Sorteret hus]]</f>
        <v>12</v>
      </c>
      <c r="K2">
        <v>0</v>
      </c>
      <c r="L2">
        <v>0</v>
      </c>
      <c r="M2">
        <f ca="1">MOD(7 - WEEKDAY(NOW(),3)+Table2[[#This Row],[Ugedag]],7)</f>
        <v>4</v>
      </c>
      <c r="N2">
        <f ca="1">MOD(_xlfn.ISOWEEKNUM(NOW()+Table2[[#This Row],[Dage til xdag]])+Table2[[#This Row],[Uge paritet]],2)*7</f>
        <v>0</v>
      </c>
      <c r="O2" s="3">
        <f ca="1">NOW()+Table2[[#This Row],[Dage til xdag]]+Table2[[#This Row],[uge tillæg]]</f>
        <v>45621.474410069444</v>
      </c>
      <c r="P2" s="3">
        <f ca="1">Table2[[#This Row],[Vagt 1]]+14</f>
        <v>45635.474410069444</v>
      </c>
      <c r="Q2" s="3">
        <f ca="1">Table2[[#This Row],[Vagt 2]]+14</f>
        <v>45649.474410069444</v>
      </c>
      <c r="R2" s="3">
        <f ca="1">Table2[[#This Row],[Vagt 3]]+14</f>
        <v>45663.474410069444</v>
      </c>
      <c r="S2" s="3">
        <f ca="1">Table2[[#This Row],[Vagt 4]]+14</f>
        <v>45677.474410069444</v>
      </c>
      <c r="T2" s="3">
        <f ca="1">Table2[[#This Row],[Vagt 5]]+14</f>
        <v>45691.474410069444</v>
      </c>
      <c r="U2" s="3">
        <f ca="1">Table2[[#This Row],[Vagt 6]]+14</f>
        <v>45705.474410069444</v>
      </c>
      <c r="V2" s="3">
        <f ca="1">Table2[[#This Row],[Vagt 7]]+14</f>
        <v>45719.474410069444</v>
      </c>
    </row>
    <row r="3" spans="1:22" x14ac:dyDescent="0.25">
      <c r="A3">
        <v>2</v>
      </c>
      <c r="B3" s="1">
        <f ca="1">RAND()</f>
        <v>1.5452290442029004E-2</v>
      </c>
      <c r="C3" s="1">
        <f ca="1">LARGE(Table1[Støj],ROW()-1)</f>
        <v>0.83946069488408781</v>
      </c>
      <c r="D3">
        <f ca="1">MATCH(Table1[[#This Row],[K''ne]],Table1[Støj],)</f>
        <v>12</v>
      </c>
      <c r="E3" cm="1">
        <f t="array" aca="1" ref="E3" ca="1">INDEX(Table1[Huse],Table1[[#This Row],[Sorteret index]])</f>
        <v>83</v>
      </c>
      <c r="H3" t="s">
        <v>3</v>
      </c>
      <c r="I3" t="s">
        <v>6</v>
      </c>
      <c r="J3">
        <f ca="1">Table1[[#This Row],[Sorteret hus]]</f>
        <v>83</v>
      </c>
      <c r="K3">
        <v>1</v>
      </c>
      <c r="L3">
        <v>0</v>
      </c>
      <c r="M3">
        <f ca="1">MOD(7 - WEEKDAY(NOW(),3)+Table2[[#This Row],[Ugedag]],7)</f>
        <v>5</v>
      </c>
      <c r="N3">
        <f ca="1">MOD(_xlfn.ISOWEEKNUM(NOW()+Table2[[#This Row],[Dage til xdag]])+Table2[[#This Row],[Uge paritet]],2)*7</f>
        <v>0</v>
      </c>
      <c r="O3" s="3">
        <f ca="1">NOW()+Table2[[#This Row],[Dage til xdag]]+Table2[[#This Row],[uge tillæg]]</f>
        <v>45622.474410069444</v>
      </c>
      <c r="P3" s="3">
        <f ca="1">Table2[[#This Row],[Vagt 1]]+14</f>
        <v>45636.474410069444</v>
      </c>
      <c r="Q3" s="3">
        <f ca="1">Table2[[#This Row],[Vagt 2]]+14</f>
        <v>45650.474410069444</v>
      </c>
      <c r="R3" s="3">
        <f ca="1">Table2[[#This Row],[Vagt 3]]+14</f>
        <v>45664.474410069444</v>
      </c>
      <c r="S3" s="3">
        <f ca="1">Table2[[#This Row],[Vagt 4]]+14</f>
        <v>45678.474410069444</v>
      </c>
      <c r="T3" s="3">
        <f ca="1">Table2[[#This Row],[Vagt 5]]+14</f>
        <v>45692.474410069444</v>
      </c>
      <c r="U3" s="3">
        <f ca="1">Table2[[#This Row],[Vagt 6]]+14</f>
        <v>45706.474410069444</v>
      </c>
      <c r="V3" s="3">
        <f ca="1">Table2[[#This Row],[Vagt 7]]+14</f>
        <v>45720.474410069444</v>
      </c>
    </row>
    <row r="4" spans="1:22" x14ac:dyDescent="0.25">
      <c r="A4">
        <v>3</v>
      </c>
      <c r="B4" s="1">
        <f ca="1">RAND()</f>
        <v>0.82228651444309031</v>
      </c>
      <c r="C4" s="1">
        <f ca="1">LARGE(Table1[Støj],ROW()-1)</f>
        <v>0.82228651444309031</v>
      </c>
      <c r="D4">
        <f ca="1">MATCH(Table1[[#This Row],[K''ne]],Table1[Støj],)</f>
        <v>3</v>
      </c>
      <c r="E4" cm="1">
        <f t="array" aca="1" ref="E4" ca="1">INDEX(Table1[Huse],Table1[[#This Row],[Sorteret index]])</f>
        <v>3</v>
      </c>
      <c r="H4" t="s">
        <v>3</v>
      </c>
      <c r="I4" t="s">
        <v>7</v>
      </c>
      <c r="J4">
        <f ca="1">Table1[[#This Row],[Sorteret hus]]</f>
        <v>3</v>
      </c>
      <c r="K4">
        <v>2</v>
      </c>
      <c r="L4">
        <v>0</v>
      </c>
      <c r="M4">
        <f ca="1">MOD(7 - WEEKDAY(NOW(),3)+Table2[[#This Row],[Ugedag]],7)</f>
        <v>6</v>
      </c>
      <c r="N4">
        <f ca="1">MOD(_xlfn.ISOWEEKNUM(NOW()+Table2[[#This Row],[Dage til xdag]])+Table2[[#This Row],[Uge paritet]],2)*7</f>
        <v>0</v>
      </c>
      <c r="O4" s="3">
        <f ca="1">NOW()+Table2[[#This Row],[Dage til xdag]]+Table2[[#This Row],[uge tillæg]]</f>
        <v>45623.474410069444</v>
      </c>
      <c r="P4" s="3">
        <f ca="1">Table2[[#This Row],[Vagt 1]]+14</f>
        <v>45637.474410069444</v>
      </c>
      <c r="Q4" s="3">
        <f ca="1">Table2[[#This Row],[Vagt 2]]+14</f>
        <v>45651.474410069444</v>
      </c>
      <c r="R4" s="3">
        <f ca="1">Table2[[#This Row],[Vagt 3]]+14</f>
        <v>45665.474410069444</v>
      </c>
      <c r="S4" s="3">
        <f ca="1">Table2[[#This Row],[Vagt 4]]+14</f>
        <v>45679.474410069444</v>
      </c>
      <c r="T4" s="3">
        <f ca="1">Table2[[#This Row],[Vagt 5]]+14</f>
        <v>45693.474410069444</v>
      </c>
      <c r="U4" s="3">
        <f ca="1">Table2[[#This Row],[Vagt 6]]+14</f>
        <v>45707.474410069444</v>
      </c>
      <c r="V4" s="3">
        <f ca="1">Table2[[#This Row],[Vagt 7]]+14</f>
        <v>45721.474410069444</v>
      </c>
    </row>
    <row r="5" spans="1:22" x14ac:dyDescent="0.25">
      <c r="A5">
        <v>4</v>
      </c>
      <c r="B5" s="1">
        <f ca="1">RAND()</f>
        <v>0.28367788542260619</v>
      </c>
      <c r="C5" s="1">
        <f ca="1">LARGE(Table1[Støj],ROW()-1)</f>
        <v>0.79746680197426401</v>
      </c>
      <c r="D5">
        <f ca="1">MATCH(Table1[[#This Row],[K''ne]],Table1[Støj],)</f>
        <v>5</v>
      </c>
      <c r="E5" cm="1">
        <f t="array" aca="1" ref="E5" ca="1">INDEX(Table1[Huse],Table1[[#This Row],[Sorteret index]])</f>
        <v>5</v>
      </c>
      <c r="H5" t="s">
        <v>3</v>
      </c>
      <c r="I5" t="s">
        <v>8</v>
      </c>
      <c r="J5">
        <f ca="1">Table1[[#This Row],[Sorteret hus]]</f>
        <v>5</v>
      </c>
      <c r="K5">
        <v>3</v>
      </c>
      <c r="L5">
        <v>0</v>
      </c>
      <c r="M5">
        <f ca="1">MOD(7 - WEEKDAY(NOW(),3)+Table2[[#This Row],[Ugedag]],7)</f>
        <v>0</v>
      </c>
      <c r="N5">
        <f ca="1">MOD(_xlfn.ISOWEEKNUM(NOW()+Table2[[#This Row],[Dage til xdag]])+Table2[[#This Row],[Uge paritet]],2)*7</f>
        <v>7</v>
      </c>
      <c r="O5" s="3">
        <f ca="1">NOW()+Table2[[#This Row],[Dage til xdag]]+Table2[[#This Row],[uge tillæg]]</f>
        <v>45624.474410069444</v>
      </c>
      <c r="P5" s="3">
        <f ca="1">Table2[[#This Row],[Vagt 1]]+14</f>
        <v>45638.474410069444</v>
      </c>
      <c r="Q5" s="3">
        <f ca="1">Table2[[#This Row],[Vagt 2]]+14</f>
        <v>45652.474410069444</v>
      </c>
      <c r="R5" s="3">
        <f ca="1">Table2[[#This Row],[Vagt 3]]+14</f>
        <v>45666.474410069444</v>
      </c>
      <c r="S5" s="3">
        <f ca="1">Table2[[#This Row],[Vagt 4]]+14</f>
        <v>45680.474410069444</v>
      </c>
      <c r="T5" s="3">
        <f ca="1">Table2[[#This Row],[Vagt 5]]+14</f>
        <v>45694.474410069444</v>
      </c>
      <c r="U5" s="3">
        <f ca="1">Table2[[#This Row],[Vagt 6]]+14</f>
        <v>45708.474410069444</v>
      </c>
      <c r="V5" s="3">
        <f ca="1">Table2[[#This Row],[Vagt 7]]+14</f>
        <v>45722.474410069444</v>
      </c>
    </row>
    <row r="6" spans="1:22" x14ac:dyDescent="0.25">
      <c r="A6">
        <v>5</v>
      </c>
      <c r="B6" s="1">
        <f ca="1">RAND()</f>
        <v>0.79746680197426401</v>
      </c>
      <c r="C6" s="1">
        <f ca="1">LARGE(Table1[Støj],ROW()-1)</f>
        <v>0.75651892379361063</v>
      </c>
      <c r="D6">
        <f ca="1">MATCH(Table1[[#This Row],[K''ne]],Table1[Støj],)</f>
        <v>9</v>
      </c>
      <c r="E6" cm="1">
        <f t="array" aca="1" ref="E6" ca="1">INDEX(Table1[Huse],Table1[[#This Row],[Sorteret index]])</f>
        <v>10</v>
      </c>
      <c r="H6" t="s">
        <v>3</v>
      </c>
      <c r="I6" t="s">
        <v>9</v>
      </c>
      <c r="J6">
        <f ca="1">Table1[[#This Row],[Sorteret hus]]</f>
        <v>10</v>
      </c>
      <c r="K6">
        <v>4</v>
      </c>
      <c r="L6">
        <v>0</v>
      </c>
      <c r="M6">
        <f ca="1">MOD(7 - WEEKDAY(NOW(),3)+Table2[[#This Row],[Ugedag]],7)</f>
        <v>1</v>
      </c>
      <c r="N6">
        <f ca="1">MOD(_xlfn.ISOWEEKNUM(NOW()+Table2[[#This Row],[Dage til xdag]])+Table2[[#This Row],[Uge paritet]],2)*7</f>
        <v>7</v>
      </c>
      <c r="O6" s="3">
        <f ca="1">NOW()+Table2[[#This Row],[Dage til xdag]]+Table2[[#This Row],[uge tillæg]]</f>
        <v>45625.474410069444</v>
      </c>
      <c r="P6" s="3">
        <f ca="1">Table2[[#This Row],[Vagt 1]]+14</f>
        <v>45639.474410069444</v>
      </c>
      <c r="Q6" s="3">
        <f ca="1">Table2[[#This Row],[Vagt 2]]+14</f>
        <v>45653.474410069444</v>
      </c>
      <c r="R6" s="3">
        <f ca="1">Table2[[#This Row],[Vagt 3]]+14</f>
        <v>45667.474410069444</v>
      </c>
      <c r="S6" s="3">
        <f ca="1">Table2[[#This Row],[Vagt 4]]+14</f>
        <v>45681.474410069444</v>
      </c>
      <c r="T6" s="3">
        <f ca="1">Table2[[#This Row],[Vagt 5]]+14</f>
        <v>45695.474410069444</v>
      </c>
      <c r="U6" s="3">
        <f ca="1">Table2[[#This Row],[Vagt 6]]+14</f>
        <v>45709.474410069444</v>
      </c>
      <c r="V6" s="3">
        <f ca="1">Table2[[#This Row],[Vagt 7]]+14</f>
        <v>45723.474410069444</v>
      </c>
    </row>
    <row r="7" spans="1:22" x14ac:dyDescent="0.25">
      <c r="A7">
        <v>6</v>
      </c>
      <c r="B7" s="1">
        <f ca="1">RAND()</f>
        <v>0.42364256031018022</v>
      </c>
      <c r="C7" s="1">
        <f ca="1">LARGE(Table1[Støj],ROW()-1)</f>
        <v>0.7380147306164182</v>
      </c>
      <c r="D7">
        <f ca="1">MATCH(Table1[[#This Row],[K''ne]],Table1[Støj],)</f>
        <v>10</v>
      </c>
      <c r="E7" cm="1">
        <f t="array" aca="1" ref="E7" ca="1">INDEX(Table1[Huse],Table1[[#This Row],[Sorteret index]])</f>
        <v>11</v>
      </c>
      <c r="H7" t="s">
        <v>3</v>
      </c>
      <c r="I7" t="s">
        <v>10</v>
      </c>
      <c r="J7">
        <f ca="1">Table1[[#This Row],[Sorteret hus]]</f>
        <v>11</v>
      </c>
      <c r="K7">
        <v>5</v>
      </c>
      <c r="L7">
        <v>0</v>
      </c>
      <c r="M7">
        <f ca="1">MOD(7 - WEEKDAY(NOW(),3)+Table2[[#This Row],[Ugedag]],7)</f>
        <v>2</v>
      </c>
      <c r="N7">
        <f ca="1">MOD(_xlfn.ISOWEEKNUM(NOW()+Table2[[#This Row],[Dage til xdag]])+Table2[[#This Row],[Uge paritet]],2)*7</f>
        <v>7</v>
      </c>
      <c r="O7" s="3">
        <f ca="1">NOW()+Table2[[#This Row],[Dage til xdag]]+Table2[[#This Row],[uge tillæg]]</f>
        <v>45626.474410069444</v>
      </c>
      <c r="P7" s="3">
        <f ca="1">Table2[[#This Row],[Vagt 1]]+14</f>
        <v>45640.474410069444</v>
      </c>
      <c r="Q7" s="3">
        <f ca="1">Table2[[#This Row],[Vagt 2]]+14</f>
        <v>45654.474410069444</v>
      </c>
      <c r="R7" s="3">
        <f ca="1">Table2[[#This Row],[Vagt 3]]+14</f>
        <v>45668.474410069444</v>
      </c>
      <c r="S7" s="3">
        <f ca="1">Table2[[#This Row],[Vagt 4]]+14</f>
        <v>45682.474410069444</v>
      </c>
      <c r="T7" s="3">
        <f ca="1">Table2[[#This Row],[Vagt 5]]+14</f>
        <v>45696.474410069444</v>
      </c>
      <c r="U7" s="3">
        <f ca="1">Table2[[#This Row],[Vagt 6]]+14</f>
        <v>45710.474410069444</v>
      </c>
      <c r="V7" s="3">
        <f ca="1">Table2[[#This Row],[Vagt 7]]+14</f>
        <v>45724.474410069444</v>
      </c>
    </row>
    <row r="8" spans="1:22" x14ac:dyDescent="0.25">
      <c r="A8">
        <v>8</v>
      </c>
      <c r="B8" s="1">
        <f ca="1">RAND()</f>
        <v>0.52560198840714212</v>
      </c>
      <c r="C8" s="1">
        <f ca="1">LARGE(Table1[Støj],ROW()-1)</f>
        <v>0.70244311795367564</v>
      </c>
      <c r="D8">
        <f ca="1">MATCH(Table1[[#This Row],[K''ne]],Table1[Støj],)</f>
        <v>8</v>
      </c>
      <c r="E8" cm="1">
        <f t="array" aca="1" ref="E8" ca="1">INDEX(Table1[Huse],Table1[[#This Row],[Sorteret index]])</f>
        <v>9</v>
      </c>
      <c r="H8" t="s">
        <v>3</v>
      </c>
      <c r="I8" t="s">
        <v>11</v>
      </c>
      <c r="J8">
        <f ca="1">Table1[[#This Row],[Sorteret hus]]</f>
        <v>9</v>
      </c>
      <c r="K8">
        <v>6</v>
      </c>
      <c r="L8">
        <v>0</v>
      </c>
      <c r="M8">
        <f ca="1">MOD(7 - WEEKDAY(NOW(),3)+Table2[[#This Row],[Ugedag]],7)</f>
        <v>3</v>
      </c>
      <c r="N8">
        <f ca="1">MOD(_xlfn.ISOWEEKNUM(NOW()+Table2[[#This Row],[Dage til xdag]])+Table2[[#This Row],[Uge paritet]],2)*7</f>
        <v>7</v>
      </c>
      <c r="O8" s="3">
        <f ca="1">NOW()+Table2[[#This Row],[Dage til xdag]]+Table2[[#This Row],[uge tillæg]]</f>
        <v>45627.474410069444</v>
      </c>
      <c r="P8" s="3">
        <f ca="1">Table2[[#This Row],[Vagt 1]]+14</f>
        <v>45641.474410069444</v>
      </c>
      <c r="Q8" s="3">
        <f ca="1">Table2[[#This Row],[Vagt 2]]+14</f>
        <v>45655.474410069444</v>
      </c>
      <c r="R8" s="3">
        <f ca="1">Table2[[#This Row],[Vagt 3]]+14</f>
        <v>45669.474410069444</v>
      </c>
      <c r="S8" s="3">
        <f ca="1">Table2[[#This Row],[Vagt 4]]+14</f>
        <v>45683.474410069444</v>
      </c>
      <c r="T8" s="3">
        <f ca="1">Table2[[#This Row],[Vagt 5]]+14</f>
        <v>45697.474410069444</v>
      </c>
      <c r="U8" s="3">
        <f ca="1">Table2[[#This Row],[Vagt 6]]+14</f>
        <v>45711.474410069444</v>
      </c>
      <c r="V8" s="3">
        <f ca="1">Table2[[#This Row],[Vagt 7]]+14</f>
        <v>45725.474410069444</v>
      </c>
    </row>
    <row r="9" spans="1:22" x14ac:dyDescent="0.25">
      <c r="A9">
        <v>9</v>
      </c>
      <c r="B9" s="1">
        <f ca="1">RAND()</f>
        <v>0.70244311795367564</v>
      </c>
      <c r="C9" s="1">
        <f ca="1">LARGE(Table1[Støj],ROW()-1)</f>
        <v>0.68119258242290037</v>
      </c>
      <c r="D9">
        <f ca="1">MATCH(Table1[[#This Row],[K''ne]],Table1[Støj],)</f>
        <v>14</v>
      </c>
      <c r="E9" cm="1">
        <f t="array" aca="1" ref="E9" ca="1">INDEX(Table1[Huse],Table1[[#This Row],[Sorteret index]])</f>
        <v>324</v>
      </c>
      <c r="H9" t="s">
        <v>4</v>
      </c>
      <c r="I9" t="s">
        <v>5</v>
      </c>
      <c r="J9">
        <f ca="1">Table1[[#This Row],[Sorteret hus]]</f>
        <v>324</v>
      </c>
      <c r="K9">
        <v>0</v>
      </c>
      <c r="L9">
        <v>1</v>
      </c>
      <c r="M9">
        <f ca="1">MOD(7 - WEEKDAY(NOW(),3)+Table2[[#This Row],[Ugedag]],7)</f>
        <v>4</v>
      </c>
      <c r="N9">
        <f ca="1">MOD(_xlfn.ISOWEEKNUM(NOW()+Table2[[#This Row],[Dage til xdag]])+Table2[[#This Row],[Uge paritet]],2)*7</f>
        <v>7</v>
      </c>
      <c r="O9" s="3">
        <f ca="1">NOW()+Table2[[#This Row],[Dage til xdag]]+Table2[[#This Row],[uge tillæg]]</f>
        <v>45628.474410069444</v>
      </c>
      <c r="P9" s="3">
        <f ca="1">Table2[[#This Row],[Vagt 1]]+14</f>
        <v>45642.474410069444</v>
      </c>
      <c r="Q9" s="3">
        <f ca="1">Table2[[#This Row],[Vagt 2]]+14</f>
        <v>45656.474410069444</v>
      </c>
      <c r="R9" s="3">
        <f ca="1">Table2[[#This Row],[Vagt 3]]+14</f>
        <v>45670.474410069444</v>
      </c>
      <c r="S9" s="3">
        <f ca="1">Table2[[#This Row],[Vagt 4]]+14</f>
        <v>45684.474410069444</v>
      </c>
      <c r="T9" s="3">
        <f ca="1">Table2[[#This Row],[Vagt 5]]+14</f>
        <v>45698.474410069444</v>
      </c>
      <c r="U9" s="3">
        <f ca="1">Table2[[#This Row],[Vagt 6]]+14</f>
        <v>45712.474410069444</v>
      </c>
      <c r="V9" s="3">
        <f ca="1">Table2[[#This Row],[Vagt 7]]+14</f>
        <v>45726.474410069444</v>
      </c>
    </row>
    <row r="10" spans="1:22" x14ac:dyDescent="0.25">
      <c r="A10">
        <v>10</v>
      </c>
      <c r="B10" s="1">
        <f ca="1">RAND()</f>
        <v>0.75651892379361063</v>
      </c>
      <c r="C10" s="1">
        <f ca="1">LARGE(Table1[Støj],ROW()-1)</f>
        <v>0.52560198840714212</v>
      </c>
      <c r="D10">
        <f ca="1">MATCH(Table1[[#This Row],[K''ne]],Table1[Støj],)</f>
        <v>7</v>
      </c>
      <c r="E10" cm="1">
        <f t="array" aca="1" ref="E10" ca="1">INDEX(Table1[Huse],Table1[[#This Row],[Sorteret index]])</f>
        <v>8</v>
      </c>
      <c r="H10" t="s">
        <v>4</v>
      </c>
      <c r="I10" t="s">
        <v>6</v>
      </c>
      <c r="J10">
        <f ca="1">Table1[[#This Row],[Sorteret hus]]</f>
        <v>8</v>
      </c>
      <c r="K10">
        <v>1</v>
      </c>
      <c r="L10">
        <v>1</v>
      </c>
      <c r="M10">
        <f ca="1">MOD(7 - WEEKDAY(NOW(),3)+Table2[[#This Row],[Ugedag]],7)</f>
        <v>5</v>
      </c>
      <c r="N10">
        <f ca="1">MOD(_xlfn.ISOWEEKNUM(NOW()+Table2[[#This Row],[Dage til xdag]])+Table2[[#This Row],[Uge paritet]],2)*7</f>
        <v>7</v>
      </c>
      <c r="O10" s="3">
        <f ca="1">NOW()+Table2[[#This Row],[Dage til xdag]]+Table2[[#This Row],[uge tillæg]]</f>
        <v>45629.474410069444</v>
      </c>
      <c r="P10" s="3">
        <f ca="1">Table2[[#This Row],[Vagt 1]]+14</f>
        <v>45643.474410069444</v>
      </c>
      <c r="Q10" s="3">
        <f ca="1">Table2[[#This Row],[Vagt 2]]+14</f>
        <v>45657.474410069444</v>
      </c>
      <c r="R10" s="3">
        <f ca="1">Table2[[#This Row],[Vagt 3]]+14</f>
        <v>45671.474410069444</v>
      </c>
      <c r="S10" s="3">
        <f ca="1">Table2[[#This Row],[Vagt 4]]+14</f>
        <v>45685.474410069444</v>
      </c>
      <c r="T10" s="3">
        <f ca="1">Table2[[#This Row],[Vagt 5]]+14</f>
        <v>45699.474410069444</v>
      </c>
      <c r="U10" s="3">
        <f ca="1">Table2[[#This Row],[Vagt 6]]+14</f>
        <v>45713.474410069444</v>
      </c>
      <c r="V10" s="3">
        <f ca="1">Table2[[#This Row],[Vagt 7]]+14</f>
        <v>45727.474410069444</v>
      </c>
    </row>
    <row r="11" spans="1:22" x14ac:dyDescent="0.25">
      <c r="A11">
        <v>11</v>
      </c>
      <c r="B11" s="1">
        <f ca="1">RAND()</f>
        <v>0.7380147306164182</v>
      </c>
      <c r="C11" s="1">
        <f ca="1">LARGE(Table1[Støj],ROW()-1)</f>
        <v>0.48887917857226404</v>
      </c>
      <c r="D11">
        <f ca="1">MATCH(Table1[[#This Row],[K''ne]],Table1[Støj],)</f>
        <v>1</v>
      </c>
      <c r="E11" cm="1">
        <f t="array" aca="1" ref="E11" ca="1">INDEX(Table1[Huse],Table1[[#This Row],[Sorteret index]])</f>
        <v>1</v>
      </c>
      <c r="H11" t="s">
        <v>4</v>
      </c>
      <c r="I11" t="s">
        <v>7</v>
      </c>
      <c r="J11">
        <f ca="1">Table1[[#This Row],[Sorteret hus]]</f>
        <v>1</v>
      </c>
      <c r="K11">
        <v>2</v>
      </c>
      <c r="L11">
        <v>1</v>
      </c>
      <c r="M11">
        <f ca="1">MOD(7 - WEEKDAY(NOW(),3)+Table2[[#This Row],[Ugedag]],7)</f>
        <v>6</v>
      </c>
      <c r="N11">
        <f ca="1">MOD(_xlfn.ISOWEEKNUM(NOW()+Table2[[#This Row],[Dage til xdag]])+Table2[[#This Row],[Uge paritet]],2)*7</f>
        <v>7</v>
      </c>
      <c r="O11" s="3">
        <f ca="1">NOW()+Table2[[#This Row],[Dage til xdag]]+Table2[[#This Row],[uge tillæg]]</f>
        <v>45630.474410069444</v>
      </c>
      <c r="P11" s="3">
        <f ca="1">Table2[[#This Row],[Vagt 1]]+14</f>
        <v>45644.474410069444</v>
      </c>
      <c r="Q11" s="3">
        <f ca="1">Table2[[#This Row],[Vagt 2]]+14</f>
        <v>45658.474410069444</v>
      </c>
      <c r="R11" s="3">
        <f ca="1">Table2[[#This Row],[Vagt 3]]+14</f>
        <v>45672.474410069444</v>
      </c>
      <c r="S11" s="3">
        <f ca="1">Table2[[#This Row],[Vagt 4]]+14</f>
        <v>45686.474410069444</v>
      </c>
      <c r="T11" s="3">
        <f ca="1">Table2[[#This Row],[Vagt 5]]+14</f>
        <v>45700.474410069444</v>
      </c>
      <c r="U11" s="3">
        <f ca="1">Table2[[#This Row],[Vagt 6]]+14</f>
        <v>45714.474410069444</v>
      </c>
      <c r="V11" s="3">
        <f ca="1">Table2[[#This Row],[Vagt 7]]+14</f>
        <v>45728.474410069444</v>
      </c>
    </row>
    <row r="12" spans="1:22" x14ac:dyDescent="0.25">
      <c r="A12">
        <v>12</v>
      </c>
      <c r="B12" s="1">
        <f ca="1">RAND()</f>
        <v>0.84335738701011642</v>
      </c>
      <c r="C12" s="1">
        <f ca="1">LARGE(Table1[Støj],ROW()-1)</f>
        <v>0.42364256031018022</v>
      </c>
      <c r="D12">
        <f ca="1">MATCH(Table1[[#This Row],[K''ne]],Table1[Støj],)</f>
        <v>6</v>
      </c>
      <c r="E12" cm="1">
        <f t="array" aca="1" ref="E12" ca="1">INDEX(Table1[Huse],Table1[[#This Row],[Sorteret index]])</f>
        <v>6</v>
      </c>
      <c r="H12" t="s">
        <v>4</v>
      </c>
      <c r="I12" t="s">
        <v>8</v>
      </c>
      <c r="J12">
        <f ca="1">Table1[[#This Row],[Sorteret hus]]</f>
        <v>6</v>
      </c>
      <c r="K12">
        <v>3</v>
      </c>
      <c r="L12">
        <v>1</v>
      </c>
      <c r="M12">
        <f ca="1">MOD(7 - WEEKDAY(NOW(),3)+Table2[[#This Row],[Ugedag]],7)</f>
        <v>0</v>
      </c>
      <c r="N12">
        <f ca="1">MOD(_xlfn.ISOWEEKNUM(NOW()+Table2[[#This Row],[Dage til xdag]])+Table2[[#This Row],[Uge paritet]],2)*7</f>
        <v>0</v>
      </c>
      <c r="O12" s="3">
        <f ca="1">NOW()+Table2[[#This Row],[Dage til xdag]]+Table2[[#This Row],[uge tillæg]]</f>
        <v>45617.474410069444</v>
      </c>
      <c r="P12" s="3">
        <f ca="1">Table2[[#This Row],[Vagt 1]]+14</f>
        <v>45631.474410069444</v>
      </c>
      <c r="Q12" s="3">
        <f ca="1">Table2[[#This Row],[Vagt 2]]+14</f>
        <v>45645.474410069444</v>
      </c>
      <c r="R12" s="3">
        <f ca="1">Table2[[#This Row],[Vagt 3]]+14</f>
        <v>45659.474410069444</v>
      </c>
      <c r="S12" s="3">
        <f ca="1">Table2[[#This Row],[Vagt 4]]+14</f>
        <v>45673.474410069444</v>
      </c>
      <c r="T12" s="3">
        <f ca="1">Table2[[#This Row],[Vagt 5]]+14</f>
        <v>45687.474410069444</v>
      </c>
      <c r="U12" s="3">
        <f ca="1">Table2[[#This Row],[Vagt 6]]+14</f>
        <v>45701.474410069444</v>
      </c>
      <c r="V12" s="3">
        <f ca="1">Table2[[#This Row],[Vagt 7]]+14</f>
        <v>45715.474410069444</v>
      </c>
    </row>
    <row r="13" spans="1:22" x14ac:dyDescent="0.25">
      <c r="A13">
        <v>83</v>
      </c>
      <c r="B13" s="1">
        <f ca="1">RAND()</f>
        <v>0.83946069488408781</v>
      </c>
      <c r="C13" s="1">
        <f ca="1">LARGE(Table1[Støj],ROW()-1)</f>
        <v>0.37061258519115325</v>
      </c>
      <c r="D13">
        <f ca="1">MATCH(Table1[[#This Row],[K''ne]],Table1[Støj],)</f>
        <v>13</v>
      </c>
      <c r="E13" cm="1">
        <f t="array" aca="1" ref="E13" ca="1">INDEX(Table1[Huse],Table1[[#This Row],[Sorteret index]])</f>
        <v>87</v>
      </c>
      <c r="H13" t="s">
        <v>4</v>
      </c>
      <c r="I13" t="s">
        <v>9</v>
      </c>
      <c r="J13">
        <f ca="1">Table1[[#This Row],[Sorteret hus]]</f>
        <v>87</v>
      </c>
      <c r="K13">
        <v>4</v>
      </c>
      <c r="L13">
        <v>1</v>
      </c>
      <c r="M13">
        <f ca="1">MOD(7 - WEEKDAY(NOW(),3)+Table2[[#This Row],[Ugedag]],7)</f>
        <v>1</v>
      </c>
      <c r="N13">
        <f ca="1">MOD(_xlfn.ISOWEEKNUM(NOW()+Table2[[#This Row],[Dage til xdag]])+Table2[[#This Row],[Uge paritet]],2)*7</f>
        <v>0</v>
      </c>
      <c r="O13" s="3">
        <f ca="1">NOW()+Table2[[#This Row],[Dage til xdag]]+Table2[[#This Row],[uge tillæg]]</f>
        <v>45618.474410069444</v>
      </c>
      <c r="P13" s="3">
        <f ca="1">Table2[[#This Row],[Vagt 1]]+14</f>
        <v>45632.474410069444</v>
      </c>
      <c r="Q13" s="3">
        <f ca="1">Table2[[#This Row],[Vagt 2]]+14</f>
        <v>45646.474410069444</v>
      </c>
      <c r="R13" s="3">
        <f ca="1">Table2[[#This Row],[Vagt 3]]+14</f>
        <v>45660.474410069444</v>
      </c>
      <c r="S13" s="3">
        <f ca="1">Table2[[#This Row],[Vagt 4]]+14</f>
        <v>45674.474410069444</v>
      </c>
      <c r="T13" s="3">
        <f ca="1">Table2[[#This Row],[Vagt 5]]+14</f>
        <v>45688.474410069444</v>
      </c>
      <c r="U13" s="3">
        <f ca="1">Table2[[#This Row],[Vagt 6]]+14</f>
        <v>45702.474410069444</v>
      </c>
      <c r="V13" s="3">
        <f ca="1">Table2[[#This Row],[Vagt 7]]+14</f>
        <v>45716.474410069444</v>
      </c>
    </row>
    <row r="14" spans="1:22" x14ac:dyDescent="0.25">
      <c r="A14">
        <v>87</v>
      </c>
      <c r="B14" s="1">
        <f ca="1">RAND()</f>
        <v>0.37061258519115325</v>
      </c>
      <c r="C14" s="1">
        <f ca="1">LARGE(Table1[Støj],ROW()-1)</f>
        <v>0.28367788542260619</v>
      </c>
      <c r="D14">
        <f ca="1">MATCH(Table1[[#This Row],[K''ne]],Table1[Støj],)</f>
        <v>4</v>
      </c>
      <c r="E14" cm="1">
        <f t="array" aca="1" ref="E14" ca="1">INDEX(Table1[Huse],Table1[[#This Row],[Sorteret index]])</f>
        <v>4</v>
      </c>
      <c r="H14" t="s">
        <v>4</v>
      </c>
      <c r="I14" t="s">
        <v>10</v>
      </c>
      <c r="J14">
        <f ca="1">Table1[[#This Row],[Sorteret hus]]</f>
        <v>4</v>
      </c>
      <c r="K14">
        <v>5</v>
      </c>
      <c r="L14">
        <v>1</v>
      </c>
      <c r="M14">
        <f ca="1">MOD(7 - WEEKDAY(NOW(),3)+Table2[[#This Row],[Ugedag]],7)</f>
        <v>2</v>
      </c>
      <c r="N14">
        <f ca="1">MOD(_xlfn.ISOWEEKNUM(NOW()+Table2[[#This Row],[Dage til xdag]])+Table2[[#This Row],[Uge paritet]],2)*7</f>
        <v>0</v>
      </c>
      <c r="O14" s="3">
        <f ca="1">NOW()+Table2[[#This Row],[Dage til xdag]]+Table2[[#This Row],[uge tillæg]]</f>
        <v>45619.474410069444</v>
      </c>
      <c r="P14" s="3">
        <f ca="1">Table2[[#This Row],[Vagt 1]]+14</f>
        <v>45633.474410069444</v>
      </c>
      <c r="Q14" s="3">
        <f ca="1">Table2[[#This Row],[Vagt 2]]+14</f>
        <v>45647.474410069444</v>
      </c>
      <c r="R14" s="3">
        <f ca="1">Table2[[#This Row],[Vagt 3]]+14</f>
        <v>45661.474410069444</v>
      </c>
      <c r="S14" s="3">
        <f ca="1">Table2[[#This Row],[Vagt 4]]+14</f>
        <v>45675.474410069444</v>
      </c>
      <c r="T14" s="3">
        <f ca="1">Table2[[#This Row],[Vagt 5]]+14</f>
        <v>45689.474410069444</v>
      </c>
      <c r="U14" s="3">
        <f ca="1">Table2[[#This Row],[Vagt 6]]+14</f>
        <v>45703.474410069444</v>
      </c>
      <c r="V14" s="3">
        <f ca="1">Table2[[#This Row],[Vagt 7]]+14</f>
        <v>45717.474410069444</v>
      </c>
    </row>
    <row r="15" spans="1:22" x14ac:dyDescent="0.25">
      <c r="A15">
        <v>324</v>
      </c>
      <c r="B15" s="1">
        <f ca="1">RAND()</f>
        <v>0.68119258242290037</v>
      </c>
      <c r="C15" s="1">
        <f ca="1">LARGE(Table1[Støj],ROW()-1)</f>
        <v>1.5452290442029004E-2</v>
      </c>
      <c r="D15">
        <f ca="1">MATCH(Table1[[#This Row],[K''ne]],Table1[Støj],)</f>
        <v>2</v>
      </c>
      <c r="E15" cm="1">
        <f t="array" aca="1" ref="E15" ca="1">INDEX(Table1[Huse],Table1[[#This Row],[Sorteret index]])</f>
        <v>2</v>
      </c>
      <c r="H15" t="s">
        <v>4</v>
      </c>
      <c r="I15" t="s">
        <v>11</v>
      </c>
      <c r="J15">
        <f ca="1">Table1[[#This Row],[Sorteret hus]]</f>
        <v>2</v>
      </c>
      <c r="K15">
        <v>6</v>
      </c>
      <c r="L15">
        <v>1</v>
      </c>
      <c r="M15">
        <f ca="1">MOD(7 - WEEKDAY(NOW(),3)+Table2[[#This Row],[Ugedag]],7)</f>
        <v>3</v>
      </c>
      <c r="N15">
        <f ca="1">MOD(_xlfn.ISOWEEKNUM(NOW()+Table2[[#This Row],[Dage til xdag]])+Table2[[#This Row],[Uge paritet]],2)*7</f>
        <v>0</v>
      </c>
      <c r="O15" s="3">
        <f ca="1">NOW()+Table2[[#This Row],[Dage til xdag]]+Table2[[#This Row],[uge tillæg]]</f>
        <v>45620.474410069444</v>
      </c>
      <c r="P15" s="3">
        <f ca="1">Table2[[#This Row],[Vagt 1]]+14</f>
        <v>45634.474410069444</v>
      </c>
      <c r="Q15" s="3">
        <f ca="1">Table2[[#This Row],[Vagt 2]]+14</f>
        <v>45648.474410069444</v>
      </c>
      <c r="R15" s="3">
        <f ca="1">Table2[[#This Row],[Vagt 3]]+14</f>
        <v>45662.474410069444</v>
      </c>
      <c r="S15" s="3">
        <f ca="1">Table2[[#This Row],[Vagt 4]]+14</f>
        <v>45676.474410069444</v>
      </c>
      <c r="T15" s="3">
        <f ca="1">Table2[[#This Row],[Vagt 5]]+14</f>
        <v>45690.474410069444</v>
      </c>
      <c r="U15" s="3">
        <f ca="1">Table2[[#This Row],[Vagt 6]]+14</f>
        <v>45704.474410069444</v>
      </c>
      <c r="V15" s="3">
        <f ca="1">Table2[[#This Row],[Vagt 7]]+14</f>
        <v>45718.474410069444</v>
      </c>
    </row>
    <row r="33" spans="28:35" x14ac:dyDescent="0.25">
      <c r="AB33" s="2"/>
      <c r="AC33" s="2"/>
      <c r="AD33" s="2"/>
      <c r="AE33" s="2"/>
      <c r="AF33" s="2"/>
      <c r="AG33" s="2"/>
      <c r="AH33" s="2"/>
      <c r="AI33" s="2"/>
    </row>
    <row r="34" spans="28:35" x14ac:dyDescent="0.25">
      <c r="AB34" s="2"/>
      <c r="AC34" s="2"/>
      <c r="AD34" s="2"/>
      <c r="AE34" s="2"/>
      <c r="AF34" s="2"/>
      <c r="AG34" s="2"/>
      <c r="AH34" s="2"/>
      <c r="AI34" s="2"/>
    </row>
    <row r="35" spans="28:35" x14ac:dyDescent="0.25">
      <c r="AB35" s="2"/>
      <c r="AC35" s="2"/>
      <c r="AD35" s="2"/>
      <c r="AE35" s="2"/>
      <c r="AF35" s="2"/>
      <c r="AG35" s="2"/>
      <c r="AH35" s="2"/>
      <c r="AI35" s="2"/>
    </row>
    <row r="36" spans="28:35" x14ac:dyDescent="0.25">
      <c r="AB36" s="2"/>
      <c r="AC36" s="2"/>
      <c r="AD36" s="2"/>
      <c r="AE36" s="2"/>
      <c r="AF36" s="2"/>
      <c r="AG36" s="2"/>
      <c r="AH36" s="2"/>
      <c r="AI36" s="2"/>
    </row>
    <row r="37" spans="28:35" x14ac:dyDescent="0.25">
      <c r="AB37" s="2"/>
      <c r="AC37" s="2"/>
      <c r="AD37" s="2"/>
      <c r="AE37" s="2"/>
      <c r="AF37" s="2"/>
      <c r="AG37" s="2"/>
      <c r="AH37" s="2"/>
      <c r="AI37" s="2"/>
    </row>
    <row r="38" spans="28:35" x14ac:dyDescent="0.25">
      <c r="AB38" s="2"/>
      <c r="AC38" s="2"/>
      <c r="AD38" s="2"/>
      <c r="AE38" s="2"/>
      <c r="AF38" s="2"/>
      <c r="AG38" s="2"/>
      <c r="AH38" s="2"/>
      <c r="AI38" s="2"/>
    </row>
    <row r="39" spans="28:35" x14ac:dyDescent="0.25">
      <c r="AB39" s="2"/>
      <c r="AC39" s="2"/>
      <c r="AD39" s="2"/>
      <c r="AE39" s="2"/>
      <c r="AF39" s="2"/>
      <c r="AG39" s="2"/>
      <c r="AH39" s="2"/>
      <c r="AI39" s="2"/>
    </row>
    <row r="40" spans="28:35" x14ac:dyDescent="0.25">
      <c r="AB40" s="2"/>
      <c r="AC40" s="2"/>
      <c r="AD40" s="2"/>
      <c r="AE40" s="2"/>
      <c r="AF40" s="2"/>
      <c r="AG40" s="2"/>
      <c r="AH40" s="2"/>
      <c r="AI40" s="2"/>
    </row>
    <row r="41" spans="28:35" x14ac:dyDescent="0.25">
      <c r="AB41" s="2"/>
      <c r="AC41" s="2"/>
      <c r="AD41" s="2"/>
      <c r="AE41" s="2"/>
      <c r="AF41" s="2"/>
      <c r="AG41" s="2"/>
      <c r="AH41" s="2"/>
      <c r="AI41" s="2"/>
    </row>
    <row r="42" spans="28:35" x14ac:dyDescent="0.25">
      <c r="AB42" s="2"/>
      <c r="AC42" s="2"/>
      <c r="AD42" s="2"/>
      <c r="AE42" s="2"/>
      <c r="AF42" s="2"/>
      <c r="AG42" s="2"/>
      <c r="AH42" s="2"/>
      <c r="AI42" s="2"/>
    </row>
    <row r="43" spans="28:35" x14ac:dyDescent="0.25">
      <c r="AB43" s="2"/>
      <c r="AC43" s="2"/>
      <c r="AD43" s="2"/>
      <c r="AE43" s="2"/>
      <c r="AF43" s="2"/>
      <c r="AG43" s="2"/>
      <c r="AH43" s="2"/>
      <c r="AI43" s="2"/>
    </row>
    <row r="44" spans="28:35" x14ac:dyDescent="0.25">
      <c r="AB44" s="2"/>
      <c r="AC44" s="2"/>
      <c r="AD44" s="2"/>
      <c r="AE44" s="2"/>
      <c r="AF44" s="2"/>
      <c r="AG44" s="2"/>
      <c r="AH44" s="2"/>
      <c r="AI44" s="2"/>
    </row>
    <row r="45" spans="28:35" x14ac:dyDescent="0.25">
      <c r="AB45" s="2"/>
      <c r="AC45" s="2"/>
      <c r="AD45" s="2"/>
      <c r="AE45" s="2"/>
      <c r="AF45" s="2"/>
      <c r="AG45" s="2"/>
      <c r="AH45" s="2"/>
      <c r="AI45" s="2"/>
    </row>
    <row r="46" spans="28:35" x14ac:dyDescent="0.25">
      <c r="AB46" s="2"/>
      <c r="AC46" s="2"/>
      <c r="AD46" s="2"/>
      <c r="AE46" s="2"/>
      <c r="AF46" s="2"/>
      <c r="AG46" s="2"/>
      <c r="AH46" s="2"/>
      <c r="AI46" s="2"/>
    </row>
  </sheetData>
  <conditionalFormatting sqref="J2:J6 J9:J13">
    <cfRule type="cellIs" dxfId="6" priority="4" operator="equal">
      <formula>9</formula>
    </cfRule>
  </conditionalFormatting>
  <conditionalFormatting sqref="J14:J15 J7:J12 J2:J5">
    <cfRule type="cellIs" dxfId="5" priority="3" operator="equal">
      <formula>4</formula>
    </cfRule>
  </conditionalFormatting>
  <conditionalFormatting sqref="J9:J13 J2:J6">
    <cfRule type="cellIs" dxfId="4" priority="2" operator="equal">
      <formula>87</formula>
    </cfRule>
  </conditionalFormatting>
  <conditionalFormatting sqref="J12:J15 J5:J9 J2">
    <cfRule type="cellIs" dxfId="3" priority="1" operator="equal">
      <formula>6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98065023-a506-47de-8e1d-aea5498cc974}" enabled="1" method="Privileged" siteId="{c7d1b6e9-1447-457b-9223-ac25df4941b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Lodtrækning</vt:lpstr>
    </vt:vector>
  </TitlesOfParts>
  <Company>Danske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Kyndesgaard</dc:creator>
  <cp:lastModifiedBy>Hans Kyndesgaard</cp:lastModifiedBy>
  <dcterms:created xsi:type="dcterms:W3CDTF">2022-12-21T07:55:13Z</dcterms:created>
  <dcterms:modified xsi:type="dcterms:W3CDTF">2024-11-21T10:23:37Z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065023-a506-47de-8e1d-aea5498cc974_Enabled">
    <vt:lpwstr>true</vt:lpwstr>
  </property>
  <property fmtid="{D5CDD505-2E9C-101B-9397-08002B2CF9AE}" pid="3" name="MSIP_Label_98065023-a506-47de-8e1d-aea5498cc974_SetDate">
    <vt:lpwstr>2022-12-21T09:31:53Z</vt:lpwstr>
  </property>
  <property fmtid="{D5CDD505-2E9C-101B-9397-08002B2CF9AE}" pid="4" name="MSIP_Label_98065023-a506-47de-8e1d-aea5498cc974_Method">
    <vt:lpwstr>Privileged</vt:lpwstr>
  </property>
  <property fmtid="{D5CDD505-2E9C-101B-9397-08002B2CF9AE}" pid="5" name="MSIP_Label_98065023-a506-47de-8e1d-aea5498cc974_Name">
    <vt:lpwstr>Internal</vt:lpwstr>
  </property>
  <property fmtid="{D5CDD505-2E9C-101B-9397-08002B2CF9AE}" pid="6" name="MSIP_Label_98065023-a506-47de-8e1d-aea5498cc974_SiteId">
    <vt:lpwstr>c7d1b6e9-1447-457b-9223-ac25df4941bf</vt:lpwstr>
  </property>
  <property fmtid="{D5CDD505-2E9C-101B-9397-08002B2CF9AE}" pid="7" name="MSIP_Label_98065023-a506-47de-8e1d-aea5498cc974_ActionId">
    <vt:lpwstr>8afff95d-42de-4bdf-a109-d8adeb31c59a</vt:lpwstr>
  </property>
  <property fmtid="{D5CDD505-2E9C-101B-9397-08002B2CF9AE}" pid="8" name="MSIP_Label_98065023-a506-47de-8e1d-aea5498cc974_ContentBits">
    <vt:lpwstr>0</vt:lpwstr>
  </property>
</Properties>
</file>