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ocuments\GitHub\iselTraverse\iselUssSyncV2\OutputForces\"/>
    </mc:Choice>
  </mc:AlternateContent>
  <xr:revisionPtr revIDLastSave="0" documentId="13_ncr:1_{9E9FB60F-DFC8-4856-98E6-545881CB789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essdate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K40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T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P2" i="2"/>
  <c r="AR2" i="2" s="1"/>
  <c r="AP3" i="2"/>
  <c r="AR3" i="2" s="1"/>
  <c r="AP4" i="2"/>
  <c r="AR4" i="2" s="1"/>
  <c r="AP5" i="2"/>
  <c r="AR5" i="2" s="1"/>
  <c r="AP6" i="2"/>
  <c r="AR6" i="2" s="1"/>
  <c r="AP7" i="2"/>
  <c r="AR7" i="2" s="1"/>
  <c r="AP8" i="2"/>
  <c r="AR8" i="2" s="1"/>
  <c r="AP9" i="2"/>
  <c r="AR9" i="2" s="1"/>
  <c r="AP10" i="2"/>
  <c r="AR10" i="2" s="1"/>
  <c r="AP11" i="2"/>
  <c r="AR11" i="2" s="1"/>
  <c r="AP12" i="2"/>
  <c r="AR12" i="2" s="1"/>
  <c r="AP13" i="2"/>
  <c r="AR13" i="2" s="1"/>
  <c r="AP14" i="2"/>
  <c r="AR14" i="2" s="1"/>
  <c r="AP15" i="2"/>
  <c r="AR15" i="2" s="1"/>
  <c r="AP16" i="2"/>
  <c r="AR16" i="2" s="1"/>
  <c r="AP17" i="2"/>
  <c r="AR17" i="2" s="1"/>
  <c r="AP18" i="2"/>
  <c r="AR18" i="2" s="1"/>
  <c r="AP19" i="2"/>
  <c r="AR19" i="2" s="1"/>
  <c r="AP20" i="2"/>
  <c r="AR20" i="2" s="1"/>
  <c r="AP21" i="2"/>
  <c r="AR21" i="2" s="1"/>
  <c r="AP22" i="2"/>
  <c r="AR22" i="2" s="1"/>
  <c r="AP23" i="2"/>
  <c r="AR23" i="2" s="1"/>
  <c r="AP24" i="2"/>
  <c r="AR24" i="2" s="1"/>
  <c r="AP25" i="2"/>
  <c r="AR25" i="2" s="1"/>
  <c r="AP26" i="2"/>
  <c r="AR26" i="2" s="1"/>
  <c r="AP27" i="2"/>
  <c r="AR27" i="2" s="1"/>
  <c r="AP28" i="2"/>
  <c r="AR28" i="2" s="1"/>
  <c r="AP29" i="2"/>
  <c r="AR29" i="2" s="1"/>
  <c r="AP30" i="2"/>
  <c r="AR30" i="2" s="1"/>
  <c r="AP31" i="2"/>
  <c r="AR31" i="2" s="1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R33" i="2" l="1"/>
  <c r="AS25" i="2" s="1"/>
  <c r="AS29" i="2" l="1"/>
  <c r="AS18" i="2"/>
  <c r="AS30" i="2"/>
  <c r="AS15" i="2"/>
  <c r="AS23" i="2"/>
  <c r="AS31" i="2"/>
  <c r="AS19" i="2"/>
  <c r="AS22" i="2"/>
  <c r="AS24" i="2"/>
  <c r="AS17" i="2"/>
  <c r="AS28" i="2"/>
  <c r="AS20" i="2"/>
  <c r="AS26" i="2"/>
  <c r="AS27" i="2"/>
  <c r="AS21" i="2"/>
  <c r="AS16" i="2"/>
</calcChain>
</file>

<file path=xl/sharedStrings.xml><?xml version="1.0" encoding="utf-8"?>
<sst xmlns="http://schemas.openxmlformats.org/spreadsheetml/2006/main" count="49" uniqueCount="49">
  <si>
    <t>D</t>
  </si>
  <si>
    <t>L</t>
  </si>
  <si>
    <t>gamma</t>
  </si>
  <si>
    <t>Q</t>
  </si>
  <si>
    <t>hUp</t>
  </si>
  <si>
    <t>hUpMax</t>
  </si>
  <si>
    <t>hCyl</t>
  </si>
  <si>
    <t>hDown</t>
  </si>
  <si>
    <t>hDownMin</t>
  </si>
  <si>
    <t>G</t>
  </si>
  <si>
    <t>z</t>
  </si>
  <si>
    <t>u</t>
  </si>
  <si>
    <t>GdivD</t>
  </si>
  <si>
    <t>hDivD</t>
  </si>
  <si>
    <t>LdivB</t>
  </si>
  <si>
    <t>Aref</t>
  </si>
  <si>
    <t>BR</t>
  </si>
  <si>
    <t>mx</t>
  </si>
  <si>
    <t>FmeasuredUncor</t>
  </si>
  <si>
    <t>CDgeneral</t>
  </si>
  <si>
    <t>CDBR</t>
  </si>
  <si>
    <t>hgr</t>
  </si>
  <si>
    <t>Agr</t>
  </si>
  <si>
    <t>FrUp</t>
  </si>
  <si>
    <t>FrDownMax</t>
  </si>
  <si>
    <t>Dhy</t>
  </si>
  <si>
    <t>Re</t>
  </si>
  <si>
    <t>ReCyl</t>
  </si>
  <si>
    <t>ReCylGroup</t>
  </si>
  <si>
    <t>Fd</t>
  </si>
  <si>
    <t>FdBR</t>
  </si>
  <si>
    <t>Fs</t>
  </si>
  <si>
    <t>FspecMom</t>
  </si>
  <si>
    <t>caseNum</t>
  </si>
  <si>
    <t>Ftotal</t>
  </si>
  <si>
    <t>measurementDay</t>
  </si>
  <si>
    <t>hUpAsterix</t>
  </si>
  <si>
    <t>hDownAsterix</t>
  </si>
  <si>
    <t>Ftotal/Fmeas</t>
  </si>
  <si>
    <t>hmin - hgr</t>
  </si>
  <si>
    <t>deltaH</t>
  </si>
  <si>
    <t>Fmeas/(hmin-hgr)</t>
  </si>
  <si>
    <t>Spalte1</t>
  </si>
  <si>
    <t>hdown-hmin</t>
  </si>
  <si>
    <t>Spalte2</t>
  </si>
  <si>
    <t>Zielwert</t>
  </si>
  <si>
    <t>Spalte3</t>
  </si>
  <si>
    <t>FS_linkerTeil</t>
  </si>
  <si>
    <t>Fmeasured - FdBR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</si>
</sst>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0" fillId="0" borderId="2" xfId="0" applyBorder="1"/>
    <xf numFmtId="9" fontId="0" fillId="0" borderId="2" xfId="1" applyFont="1" applyBorder="1"/>
    <xf numFmtId="0" fontId="0" fillId="0" borderId="3" xfId="0" applyBorder="1"/>
    <xf numFmtId="0" fontId="0" fillId="0" borderId="1" xfId="0" applyBorder="1"/>
    <xf numFmtId="9" fontId="0" fillId="0" borderId="1" xfId="1" applyFont="1" applyBorder="1"/>
    <xf numFmtId="0" fontId="0" fillId="0" borderId="4" xfId="0" applyBorder="1"/>
    <xf numFmtId="9" fontId="0" fillId="0" borderId="4" xfId="1" applyFont="1" applyBorder="1"/>
    <xf numFmtId="0" fontId="0" fillId="0" borderId="5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3" xfId="0" applyFill="1" applyBorder="1"/>
    <xf numFmtId="9" fontId="0" fillId="2" borderId="10" xfId="1" applyFont="1" applyFill="1" applyBorder="1"/>
    <xf numFmtId="0" fontId="0" fillId="2" borderId="10" xfId="0" applyNumberFormat="1" applyFill="1" applyBorder="1"/>
  </cellXfs>
  <cellStyles count="2">
    <cellStyle name="Prozent" xfId="1" builtinId="5"/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928B2-4DC9-4A5B-9E6B-452FCFA8B934}" name="Tabelle1" displayName="Tabelle1" ref="A1:AV31" totalsRowShown="0">
  <autoFilter ref="A1:AV31" xr:uid="{D71928B2-4DC9-4A5B-9E6B-452FCFA8B934}"/>
  <sortState xmlns:xlrd2="http://schemas.microsoft.com/office/spreadsheetml/2017/richdata2" ref="A2:AN31">
    <sortCondition ref="Z1:Z31"/>
  </sortState>
  <tableColumns count="48">
    <tableColumn id="1" xr3:uid="{3B6EE66C-B8F9-468F-8AC5-76D3098EA674}" name="D"/>
    <tableColumn id="2" xr3:uid="{2B155476-22E9-41FE-AD69-276C83667684}" name="L"/>
    <tableColumn id="3" xr3:uid="{8B761AEF-5A57-4C55-A293-0AEC23854F43}" name="gamma"/>
    <tableColumn id="4" xr3:uid="{B92F9223-BEBA-4F7B-A048-F7A36A0A2D4D}" name="Q"/>
    <tableColumn id="5" xr3:uid="{1716C11B-7CC8-4DD7-BBF7-72D68E3ECD7D}" name="hUp"/>
    <tableColumn id="6" xr3:uid="{4A136EDC-98B0-4255-A1DE-A916B64F5C12}" name="hUpMax"/>
    <tableColumn id="7" xr3:uid="{654D97C6-5FB7-49DC-A4B1-C9660BC00F44}" name="hCyl"/>
    <tableColumn id="8" xr3:uid="{DBE7D397-40A7-4B0F-940E-D7B6F1DC9FA3}" name="hDown"/>
    <tableColumn id="9" xr3:uid="{73EC322C-47EA-4628-A303-86C69D9F24B3}" name="hDownMin"/>
    <tableColumn id="10" xr3:uid="{D895B42C-ADF1-4016-BBB7-E479518A7C99}" name="G"/>
    <tableColumn id="11" xr3:uid="{13F66F8A-9DA5-4275-988A-CD70644C575A}" name="z"/>
    <tableColumn id="12" xr3:uid="{5246C993-8B6D-4468-AEB8-0C5D8029AF44}" name="u"/>
    <tableColumn id="13" xr3:uid="{9B90FEDB-E04B-4390-901E-8A83E09A379E}" name="GdivD"/>
    <tableColumn id="14" xr3:uid="{33E2C750-DC70-4E61-9A85-F58AF6A59AB8}" name="hDivD"/>
    <tableColumn id="15" xr3:uid="{96098762-681D-45F9-A0A8-956F9C1B6FE4}" name="LdivB"/>
    <tableColumn id="16" xr3:uid="{B0F1CD36-5AF1-442A-9DB0-C056E0728EDC}" name="Aref"/>
    <tableColumn id="17" xr3:uid="{366A0624-031E-4C24-830E-DFDEB6F5CB4A}" name="BR"/>
    <tableColumn id="18" xr3:uid="{C633D2EA-7271-4763-8E59-60265315CF09}" name="mx"/>
    <tableColumn id="19" xr3:uid="{D7E6F293-128B-4990-92F6-579A9BD66987}" name="FmeasuredUncor" dataDxfId="9"/>
    <tableColumn id="49" xr3:uid="{74E6AD32-912D-4C49-9F64-2CF2F26872E3}" name="Fmeasured - FdBR" dataDxfId="0">
      <calculatedColumnFormula>Tabelle1[[#This Row],[FmeasuredUncor]]-Tabelle1[[#This Row],[FdBR]]</calculatedColumnFormula>
    </tableColumn>
    <tableColumn id="20" xr3:uid="{5EDD650F-95E9-4C75-ACCF-71D2065C5F11}" name="CDgeneral"/>
    <tableColumn id="21" xr3:uid="{63F44B92-2027-4FC7-8EE1-A492E3ED5799}" name="CDBR"/>
    <tableColumn id="22" xr3:uid="{E55E2327-BB3D-43DA-9E6B-D68D0A727956}" name="hgr"/>
    <tableColumn id="23" xr3:uid="{009E931F-190D-4946-85CF-B77DBD5D68B3}" name="Agr"/>
    <tableColumn id="24" xr3:uid="{660C9172-3760-46C2-A1E2-C199D55DE6AD}" name="FrUp"/>
    <tableColumn id="25" xr3:uid="{05D1D1F4-BA1F-480A-933F-B699CB50BA9D}" name="FrDownMax"/>
    <tableColumn id="26" xr3:uid="{D06915DE-5A05-4B04-BE24-F7D70DA6A653}" name="Dhy"/>
    <tableColumn id="27" xr3:uid="{E6828C7F-459C-477C-953F-87AD686AC318}" name="Re"/>
    <tableColumn id="28" xr3:uid="{DC105818-D3D7-49E9-B4D0-95E3DBB12B4A}" name="ReCyl"/>
    <tableColumn id="29" xr3:uid="{EDA78A55-4A71-44B2-9BC7-834305780AB4}" name="ReCylGroup"/>
    <tableColumn id="30" xr3:uid="{8B5593F2-22DB-4B4E-A3CE-836DDE5652ED}" name="Fd"/>
    <tableColumn id="31" xr3:uid="{EC3AFE18-34E0-4C6B-AFFF-8264CAAF58A9}" name="FdBR"/>
    <tableColumn id="32" xr3:uid="{8E8A97B2-2428-4B03-AA04-B1CFC51291EB}" name="Fs"/>
    <tableColumn id="48" xr3:uid="{1DE08B1C-BFCA-4324-BFDA-0FB4931FBFB3}" name="FS_linkerTeil" dataDxfId="1">
      <calculatedColumnFormula>1000*9.81*0.474*0.05</calculatedColumnFormula>
    </tableColumn>
    <tableColumn id="33" xr3:uid="{22962E36-35CA-4751-8B8D-7229F31607EB}" name="FspecMom"/>
    <tableColumn id="34" xr3:uid="{525C82E1-A1E4-40C5-B6EC-F7C366896A07}" name="caseNum"/>
    <tableColumn id="35" xr3:uid="{D87FB25F-0C34-4C1A-9D75-057C451B0059}" name="Ftotal"/>
    <tableColumn id="36" xr3:uid="{B5E31D49-AAB3-4357-B2E8-27FDC3E513A4}" name="measurementDay"/>
    <tableColumn id="37" xr3:uid="{76333B0B-0D8A-4E9A-9851-5E6C949065A4}" name="hUpAsterix"/>
    <tableColumn id="38" xr3:uid="{5C293300-05C6-4581-99C4-2CDAC73C28E7}" name="hDownAsterix"/>
    <tableColumn id="39" xr3:uid="{DA16D1E7-3983-4B34-BEF9-3FD87EDCDBA2}" name="Ftotal/Fmeas" dataCellStyle="Prozent">
      <calculatedColumnFormula>Tabelle1[[#This Row],[Ftotal]]/Tabelle1[[#This Row],[FmeasuredUncor]]</calculatedColumnFormula>
    </tableColumn>
    <tableColumn id="40" xr3:uid="{3EB4CD34-B0C9-420C-9920-19C5B4837313}" name="hmin - hgr" dataDxfId="8">
      <calculatedColumnFormula>Tabelle1[[#This Row],[hDownMin]]-Tabelle1[[#This Row],[hgr]]</calculatedColumnFormula>
    </tableColumn>
    <tableColumn id="41" xr3:uid="{CA1CF806-97DC-435E-B0E9-A7BC595756D7}" name="deltaH" dataDxfId="7">
      <calculatedColumnFormula>Tabelle1[[#This Row],[hUp]]-Tabelle1[[#This Row],[hDown]]</calculatedColumnFormula>
    </tableColumn>
    <tableColumn id="42" xr3:uid="{142DC096-28E5-4BBC-8DFC-950B3D536805}" name="Fmeas/(hmin-hgr)" dataDxfId="6">
      <calculatedColumnFormula>Tabelle1[[#This Row],[FmeasuredUncor]]/Tabelle1[[#This Row],[hmin - hgr]]</calculatedColumnFormula>
    </tableColumn>
    <tableColumn id="43" xr3:uid="{FB922262-2C0D-4078-A160-1BC3BDD15BF1}" name="Spalte1" dataDxfId="5">
      <calculatedColumnFormula>Tabelle1[[#This Row],[Fmeas/(hmin-hgr)]]/$AR$33</calculatedColumnFormula>
    </tableColumn>
    <tableColumn id="44" xr3:uid="{564DD21D-890A-45DF-8DA8-B54A25E27157}" name="hdown-hmin" dataDxfId="4">
      <calculatedColumnFormula>Tabelle1[[#This Row],[hDown]]-Tabelle1[[#This Row],[hDownMin]]</calculatedColumnFormula>
    </tableColumn>
    <tableColumn id="46" xr3:uid="{785EB7E2-DA5B-46F8-A838-336174DE73B0}" name="Spalte2" dataDxfId="3">
      <calculatedColumnFormula>Tabelle1[[#This Row],[hDown]]-Tabelle1[[#This Row],[hgr]]</calculatedColumnFormula>
    </tableColumn>
    <tableColumn id="47" xr3:uid="{D0D41432-3363-41D3-AA14-8D8CE443E22B}" name="Spalte3" dataDxfId="2">
      <calculatedColumnFormula>Tabelle1[[#This Row],[hDown]]-Tabelle1[[#This Row],[hDownMin]]-Tabelle1[[#This Row],[hgr]]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"/>
  <sheetViews>
    <sheetView tabSelected="1" topLeftCell="S1" workbookViewId="0">
      <selection activeCell="AD38" sqref="AD38"/>
    </sheetView>
  </sheetViews>
  <sheetFormatPr baseColWidth="10" defaultColWidth="9.140625" defaultRowHeight="15"/>
  <cols>
    <col min="1" max="1" width="4.7109375" customWidth="1"/>
    <col min="2" max="2" width="5.7109375" customWidth="1"/>
    <col min="3" max="3" width="9.5703125" customWidth="1"/>
    <col min="4" max="4" width="5.7109375" customWidth="1"/>
    <col min="5" max="9" width="13.7109375" customWidth="1"/>
    <col min="10" max="11" width="5.7109375" customWidth="1"/>
    <col min="12" max="12" width="12.7109375" customWidth="1"/>
    <col min="13" max="13" width="8.42578125" customWidth="1"/>
    <col min="14" max="14" width="11.7109375" customWidth="1"/>
    <col min="15" max="15" width="7.85546875" customWidth="1"/>
    <col min="16" max="16" width="7" customWidth="1"/>
    <col min="17" max="17" width="12.7109375" customWidth="1"/>
    <col min="18" max="18" width="11.7109375" customWidth="1"/>
    <col min="19" max="19" width="18.140625" style="12" customWidth="1"/>
    <col min="20" max="20" width="18.140625" style="5" customWidth="1"/>
    <col min="21" max="21" width="12.28515625" customWidth="1"/>
    <col min="22" max="22" width="11.7109375" customWidth="1"/>
    <col min="23" max="24" width="13.7109375" customWidth="1"/>
    <col min="25" max="25" width="12.7109375" customWidth="1"/>
    <col min="26" max="26" width="13.7109375" customWidth="1"/>
    <col min="27" max="27" width="12.7109375" customWidth="1"/>
    <col min="28" max="29" width="11.7109375" customWidth="1"/>
    <col min="30" max="30" width="13.5703125" customWidth="1"/>
    <col min="31" max="31" width="12.7109375" customWidth="1"/>
    <col min="32" max="32" width="11.7109375" customWidth="1"/>
    <col min="33" max="35" width="12.7109375" customWidth="1"/>
    <col min="36" max="36" width="11.28515625" customWidth="1"/>
    <col min="37" max="37" width="11.7109375" customWidth="1"/>
    <col min="38" max="38" width="18.85546875" customWidth="1"/>
    <col min="39" max="39" width="13" customWidth="1"/>
    <col min="40" max="40" width="15.7109375" customWidth="1"/>
    <col min="41" max="41" width="15" bestFit="1" customWidth="1"/>
    <col min="42" max="42" width="12.7109375" style="12" bestFit="1" customWidth="1"/>
  </cols>
  <sheetData>
    <row r="1" spans="1:48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1" t="s">
        <v>18</v>
      </c>
      <c r="T1" s="5" t="s">
        <v>48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14" t="s">
        <v>30</v>
      </c>
      <c r="AG1" s="14" t="s">
        <v>31</v>
      </c>
      <c r="AH1" s="14" t="s">
        <v>47</v>
      </c>
      <c r="AI1" t="s">
        <v>32</v>
      </c>
      <c r="AJ1" t="s">
        <v>33</v>
      </c>
      <c r="AK1" s="14" t="s">
        <v>34</v>
      </c>
      <c r="AL1" t="s">
        <v>35</v>
      </c>
      <c r="AM1" t="s">
        <v>36</v>
      </c>
      <c r="AN1" t="s">
        <v>37</v>
      </c>
      <c r="AO1" t="s">
        <v>38</v>
      </c>
      <c r="AP1" s="1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46</v>
      </c>
    </row>
    <row r="2" spans="1:48">
      <c r="A2">
        <v>0.05</v>
      </c>
      <c r="B2">
        <v>0.47399999999999998</v>
      </c>
      <c r="C2">
        <v>90</v>
      </c>
      <c r="D2">
        <v>0.02</v>
      </c>
      <c r="E2">
        <v>8.9851791351352767E-2</v>
      </c>
      <c r="F2">
        <v>9.4808293650793588E-2</v>
      </c>
      <c r="G2">
        <v>3.9390557768924341E-2</v>
      </c>
      <c r="H2">
        <v>8.7604054054053651E-2</v>
      </c>
      <c r="I2">
        <v>7.7020476190476223E-2</v>
      </c>
      <c r="J2">
        <v>2E-3</v>
      </c>
      <c r="K2">
        <v>2.7000000000000003E-2</v>
      </c>
      <c r="L2">
        <v>0.28175794066482324</v>
      </c>
      <c r="M2">
        <v>0.04</v>
      </c>
      <c r="N2">
        <v>1.7970358270270552</v>
      </c>
      <c r="O2">
        <v>0.6</v>
      </c>
      <c r="P2">
        <v>2.3699999999999999E-2</v>
      </c>
      <c r="Q2">
        <v>0.33388315968781551</v>
      </c>
      <c r="R2">
        <v>310.79023666666666</v>
      </c>
      <c r="S2" s="11">
        <v>3.0488522216999998</v>
      </c>
      <c r="T2" s="7">
        <f>Tabelle1[[#This Row],[FmeasuredUncor]]-Tabelle1[[#This Row],[FdBR]]</f>
        <v>0.92868628583783419</v>
      </c>
      <c r="U2" s="7">
        <v>3.2409004816795219</v>
      </c>
      <c r="V2" s="7">
        <v>1.4380252838371275</v>
      </c>
      <c r="W2" s="7">
        <v>4.0275932140298593E-2</v>
      </c>
      <c r="X2" s="7">
        <v>3.1817986390835891E-2</v>
      </c>
      <c r="Y2" s="7">
        <v>0.30010849627188335</v>
      </c>
      <c r="Z2" s="7">
        <v>0.23600069622731637</v>
      </c>
      <c r="AA2" s="7">
        <v>0.29280252825189707</v>
      </c>
      <c r="AB2" s="7">
        <v>82499.437381708252</v>
      </c>
      <c r="AC2" s="7">
        <v>133553.2638751262</v>
      </c>
      <c r="AD2" s="7">
        <v>130000</v>
      </c>
      <c r="AE2" s="7">
        <v>0.94074231496303229</v>
      </c>
      <c r="AF2" s="7">
        <v>2.1201659358621656</v>
      </c>
      <c r="AG2" s="7">
        <v>0.52259217841015249</v>
      </c>
      <c r="AH2" s="7">
        <f t="shared" ref="AH2:AH31" si="0">1000*9.81*0.474*0.05</f>
        <v>232.49699999999999</v>
      </c>
      <c r="AI2" s="7"/>
      <c r="AJ2" s="7">
        <v>3</v>
      </c>
      <c r="AK2" s="7">
        <v>2.642758114272318</v>
      </c>
      <c r="AL2" s="7">
        <v>20220428</v>
      </c>
      <c r="AM2" s="7">
        <v>0.99530172905568381</v>
      </c>
      <c r="AN2" s="7">
        <v>0.97040320689137216</v>
      </c>
      <c r="AO2" s="8">
        <f>Tabelle1[[#This Row],[Ftotal]]/Tabelle1[[#This Row],[FmeasuredUncor]]</f>
        <v>0.86680426668851496</v>
      </c>
      <c r="AP2" s="11">
        <f>Tabelle1[[#This Row],[hDownMin]]-Tabelle1[[#This Row],[hgr]]</f>
        <v>3.674454405017763E-2</v>
      </c>
      <c r="AQ2">
        <f>Tabelle1[[#This Row],[hUp]]-Tabelle1[[#This Row],[hDown]]</f>
        <v>2.2477372972991155E-3</v>
      </c>
      <c r="AR2">
        <f>Tabelle1[[#This Row],[FmeasuredUncor]]/Tabelle1[[#This Row],[hmin - hgr]]</f>
        <v>82.974283679681719</v>
      </c>
      <c r="AT2" s="15">
        <f>Tabelle1[[#This Row],[hDown]]-Tabelle1[[#This Row],[hDownMin]]</f>
        <v>1.0583577863577429E-2</v>
      </c>
      <c r="AU2" s="15">
        <f>Tabelle1[[#This Row],[hDown]]-Tabelle1[[#This Row],[hgr]]</f>
        <v>4.7328121913755059E-2</v>
      </c>
      <c r="AV2" s="15">
        <f>Tabelle1[[#This Row],[hDown]]-Tabelle1[[#This Row],[hDownMin]]-Tabelle1[[#This Row],[hgr]]</f>
        <v>-2.9692354276721164E-2</v>
      </c>
    </row>
    <row r="3" spans="1:48">
      <c r="A3">
        <v>0.05</v>
      </c>
      <c r="B3">
        <v>0.47399999999999998</v>
      </c>
      <c r="C3">
        <v>90</v>
      </c>
      <c r="D3">
        <v>2.5000000000000001E-2</v>
      </c>
      <c r="E3">
        <v>0.10014756303509827</v>
      </c>
      <c r="F3">
        <v>0.1050802777777777</v>
      </c>
      <c r="G3">
        <v>4.8609880952380904E-2</v>
      </c>
      <c r="H3">
        <v>9.8415054576480768E-2</v>
      </c>
      <c r="I3">
        <v>8.6791075697211173E-2</v>
      </c>
      <c r="J3">
        <v>2E-3</v>
      </c>
      <c r="K3">
        <v>2.7000000000000003E-2</v>
      </c>
      <c r="L3">
        <v>0.3159894126346588</v>
      </c>
      <c r="M3">
        <v>0.04</v>
      </c>
      <c r="N3">
        <v>2.0029512607019653</v>
      </c>
      <c r="O3">
        <v>0.6</v>
      </c>
      <c r="P3">
        <v>2.3699999999999999E-2</v>
      </c>
      <c r="Q3">
        <v>0.29955796317765648</v>
      </c>
      <c r="R3">
        <v>318.19465666666667</v>
      </c>
      <c r="S3" s="12">
        <v>3.1214895819000001</v>
      </c>
      <c r="T3" s="5">
        <f>Tabelle1[[#This Row],[FmeasuredUncor]]-Tabelle1[[#This Row],[FdBR]]</f>
        <v>0.70981331740799058</v>
      </c>
      <c r="U3" s="5">
        <v>2.6381438716380137</v>
      </c>
      <c r="V3" s="5">
        <v>1.2943236320143094</v>
      </c>
      <c r="W3" s="5">
        <v>4.6736079221438992E-2</v>
      </c>
      <c r="X3" s="5">
        <v>3.6921502584936802E-2</v>
      </c>
      <c r="Y3" s="5">
        <v>0.31879964937058347</v>
      </c>
      <c r="Z3" s="5">
        <v>0.24661528463144569</v>
      </c>
      <c r="AA3" s="5">
        <v>0.31956766307307666</v>
      </c>
      <c r="AB3" s="5">
        <v>100979.99815149204</v>
      </c>
      <c r="AC3" s="5">
        <v>149778.98158882829</v>
      </c>
      <c r="AD3" s="5">
        <v>150000</v>
      </c>
      <c r="AE3" s="5">
        <v>1.1832143104317805</v>
      </c>
      <c r="AF3" s="5">
        <v>2.4116762644920096</v>
      </c>
      <c r="AG3" s="5">
        <v>0.40280301910319261</v>
      </c>
      <c r="AH3" s="5">
        <f t="shared" si="0"/>
        <v>232.49699999999999</v>
      </c>
      <c r="AI3" s="5"/>
      <c r="AJ3" s="5">
        <v>3</v>
      </c>
      <c r="AK3" s="5">
        <v>2.8144792835952019</v>
      </c>
      <c r="AL3" s="5">
        <v>20220428</v>
      </c>
      <c r="AM3" s="5">
        <v>1.0352658888091797</v>
      </c>
      <c r="AN3" s="5">
        <v>1.017356247726336</v>
      </c>
      <c r="AO3" s="6">
        <f>Tabelle1[[#This Row],[Ftotal]]/Tabelle1[[#This Row],[FmeasuredUncor]]</f>
        <v>0.90164622041828957</v>
      </c>
      <c r="AP3" s="12">
        <f>Tabelle1[[#This Row],[hDownMin]]-Tabelle1[[#This Row],[hgr]]</f>
        <v>4.0054996475772181E-2</v>
      </c>
      <c r="AQ3">
        <f>Tabelle1[[#This Row],[hUp]]-Tabelle1[[#This Row],[hDown]]</f>
        <v>1.7325084586174988E-3</v>
      </c>
      <c r="AR3">
        <f>Tabelle1[[#This Row],[FmeasuredUncor]]/Tabelle1[[#This Row],[hmin - hgr]]</f>
        <v>77.93009253634753</v>
      </c>
      <c r="AT3" s="15">
        <f>Tabelle1[[#This Row],[hDown]]-Tabelle1[[#This Row],[hDownMin]]</f>
        <v>1.1623978879269595E-2</v>
      </c>
      <c r="AU3" s="15">
        <f>Tabelle1[[#This Row],[hDown]]-Tabelle1[[#This Row],[hgr]]</f>
        <v>5.1678975355041776E-2</v>
      </c>
      <c r="AV3" s="15">
        <f>Tabelle1[[#This Row],[hDown]]-Tabelle1[[#This Row],[hDownMin]]-Tabelle1[[#This Row],[hgr]]</f>
        <v>-3.5112100342169397E-2</v>
      </c>
    </row>
    <row r="4" spans="1:48">
      <c r="A4">
        <v>0.05</v>
      </c>
      <c r="B4">
        <v>0.47399999999999998</v>
      </c>
      <c r="C4">
        <v>90</v>
      </c>
      <c r="D4">
        <v>0.03</v>
      </c>
      <c r="E4">
        <v>0.10375303801828996</v>
      </c>
      <c r="F4">
        <v>0.10857035714285718</v>
      </c>
      <c r="G4">
        <v>5.1786071428571473E-2</v>
      </c>
      <c r="H4">
        <v>9.9012918702242061E-2</v>
      </c>
      <c r="I4">
        <v>8.0321314741035862E-2</v>
      </c>
      <c r="J4">
        <v>2E-3</v>
      </c>
      <c r="K4">
        <v>2.7000000000000003E-2</v>
      </c>
      <c r="L4">
        <v>0.36601032865764838</v>
      </c>
      <c r="M4">
        <v>0.04</v>
      </c>
      <c r="N4">
        <v>2.0750607603657989</v>
      </c>
      <c r="O4">
        <v>0.6</v>
      </c>
      <c r="P4">
        <v>2.3699999999999999E-2</v>
      </c>
      <c r="Q4">
        <v>0.28914815963954221</v>
      </c>
      <c r="R4">
        <v>449.70739999999989</v>
      </c>
      <c r="S4" s="12">
        <v>4.411629593999999</v>
      </c>
      <c r="T4" s="5">
        <f>Tabelle1[[#This Row],[FmeasuredUncor]]-Tabelle1[[#This Row],[FdBR]]</f>
        <v>1.270058817070487</v>
      </c>
      <c r="U4" s="5">
        <v>2.7790349503559644</v>
      </c>
      <c r="V4" s="5">
        <v>1.4042750927011771</v>
      </c>
      <c r="W4" s="5">
        <v>5.2776401275214511E-2</v>
      </c>
      <c r="X4" s="5">
        <v>4.1693357007419468E-2</v>
      </c>
      <c r="Y4" s="5">
        <v>0.36279260528537693</v>
      </c>
      <c r="Z4" s="5">
        <v>0.3324050624734281</v>
      </c>
      <c r="AA4" s="5">
        <v>0.32867930132364753</v>
      </c>
      <c r="AB4" s="5">
        <v>120300.01910043448</v>
      </c>
      <c r="AC4" s="5">
        <v>173488.89578372531</v>
      </c>
      <c r="AD4" s="5">
        <v>170000</v>
      </c>
      <c r="AE4" s="5">
        <v>1.5874681941063453</v>
      </c>
      <c r="AF4" s="5">
        <v>3.141570776929512</v>
      </c>
      <c r="AG4" s="5">
        <v>1.1020635206231879</v>
      </c>
      <c r="AH4" s="5">
        <f t="shared" si="0"/>
        <v>232.49699999999999</v>
      </c>
      <c r="AI4" s="5"/>
      <c r="AJ4" s="5">
        <v>3</v>
      </c>
      <c r="AK4" s="5">
        <v>4.2436342975526999</v>
      </c>
      <c r="AL4" s="5">
        <v>20220428</v>
      </c>
      <c r="AM4" s="5">
        <v>1.0095025388217302</v>
      </c>
      <c r="AN4" s="5">
        <v>0.96338184129550719</v>
      </c>
      <c r="AO4" s="6">
        <f>Tabelle1[[#This Row],[Ftotal]]/Tabelle1[[#This Row],[FmeasuredUncor]]</f>
        <v>0.96191989992183846</v>
      </c>
      <c r="AP4" s="12">
        <f>Tabelle1[[#This Row],[hDownMin]]-Tabelle1[[#This Row],[hgr]]</f>
        <v>2.7544913465821351E-2</v>
      </c>
      <c r="AQ4">
        <f>Tabelle1[[#This Row],[hUp]]-Tabelle1[[#This Row],[hDown]]</f>
        <v>4.7401193160478972E-3</v>
      </c>
      <c r="AR4">
        <f>Tabelle1[[#This Row],[FmeasuredUncor]]/Tabelle1[[#This Row],[hmin - hgr]]</f>
        <v>160.16131615276615</v>
      </c>
      <c r="AT4" s="15">
        <f>Tabelle1[[#This Row],[hDown]]-Tabelle1[[#This Row],[hDownMin]]</f>
        <v>1.8691603961206199E-2</v>
      </c>
      <c r="AU4" s="15">
        <f>Tabelle1[[#This Row],[hDown]]-Tabelle1[[#This Row],[hgr]]</f>
        <v>4.623651742702755E-2</v>
      </c>
      <c r="AV4" s="15">
        <f>Tabelle1[[#This Row],[hDown]]-Tabelle1[[#This Row],[hDownMin]]-Tabelle1[[#This Row],[hgr]]</f>
        <v>-3.4084797314008312E-2</v>
      </c>
    </row>
    <row r="5" spans="1:48">
      <c r="A5">
        <v>0.05</v>
      </c>
      <c r="B5">
        <v>0.47399999999999998</v>
      </c>
      <c r="C5">
        <v>90</v>
      </c>
      <c r="D5">
        <v>3.5000000000000003E-2</v>
      </c>
      <c r="E5">
        <v>0.11117253907036892</v>
      </c>
      <c r="F5">
        <v>0.11594358565737056</v>
      </c>
      <c r="G5">
        <v>5.9090476190476152E-2</v>
      </c>
      <c r="H5">
        <v>0.10604825471290835</v>
      </c>
      <c r="I5">
        <v>8.7358373015873028E-2</v>
      </c>
      <c r="J5">
        <v>2E-3</v>
      </c>
      <c r="K5">
        <v>2.7000000000000003E-2</v>
      </c>
      <c r="L5">
        <v>0.3985138581777955</v>
      </c>
      <c r="M5">
        <v>0.04</v>
      </c>
      <c r="N5">
        <v>2.2234507814073781</v>
      </c>
      <c r="O5">
        <v>0.6</v>
      </c>
      <c r="P5">
        <v>2.3699999999999999E-2</v>
      </c>
      <c r="Q5">
        <v>0.26985081253753579</v>
      </c>
      <c r="R5">
        <v>481.99908666666619</v>
      </c>
      <c r="S5" s="12">
        <v>4.7284110401999948</v>
      </c>
      <c r="T5" s="5">
        <f>Tabelle1[[#This Row],[FmeasuredUncor]]-Tabelle1[[#This Row],[FdBR]]</f>
        <v>1.1983517911371591</v>
      </c>
      <c r="U5" s="5">
        <v>2.5125228231520516</v>
      </c>
      <c r="V5" s="5">
        <v>1.339470730259074</v>
      </c>
      <c r="W5" s="5">
        <v>5.8488565005636581E-2</v>
      </c>
      <c r="X5" s="5">
        <v>4.6205966354452899E-2</v>
      </c>
      <c r="Y5" s="5">
        <v>0.38160157843492365</v>
      </c>
      <c r="Z5" s="5">
        <v>0.34190372027747096</v>
      </c>
      <c r="AA5" s="5">
        <v>0.3470212193924716</v>
      </c>
      <c r="AB5" s="5">
        <v>138292.7650096571</v>
      </c>
      <c r="AC5" s="5">
        <v>188895.56877627506</v>
      </c>
      <c r="AD5" s="5">
        <v>190000</v>
      </c>
      <c r="AE5" s="5">
        <v>1.8819375476430622</v>
      </c>
      <c r="AF5" s="5">
        <v>3.5300592490628357</v>
      </c>
      <c r="AG5" s="5">
        <v>1.1913807402565095</v>
      </c>
      <c r="AH5" s="5">
        <f t="shared" si="0"/>
        <v>232.49699999999999</v>
      </c>
      <c r="AI5" s="5"/>
      <c r="AJ5" s="5">
        <v>3</v>
      </c>
      <c r="AK5" s="5">
        <v>4.7214399893193448</v>
      </c>
      <c r="AL5" s="5">
        <v>20220428</v>
      </c>
      <c r="AM5" s="5">
        <v>1.0247396955116228</v>
      </c>
      <c r="AN5" s="5">
        <v>0.97750629024725832</v>
      </c>
      <c r="AO5" s="6">
        <f>Tabelle1[[#This Row],[Ftotal]]/Tabelle1[[#This Row],[FmeasuredUncor]]</f>
        <v>0.99852570962604914</v>
      </c>
      <c r="AP5" s="12">
        <f>Tabelle1[[#This Row],[hDownMin]]-Tabelle1[[#This Row],[hgr]]</f>
        <v>2.8869808010236447E-2</v>
      </c>
      <c r="AQ5">
        <f>Tabelle1[[#This Row],[hUp]]-Tabelle1[[#This Row],[hDown]]</f>
        <v>5.1242843574605679E-3</v>
      </c>
      <c r="AR5">
        <f>Tabelle1[[#This Row],[FmeasuredUncor]]/Tabelle1[[#This Row],[hmin - hgr]]</f>
        <v>163.78394475375205</v>
      </c>
      <c r="AT5" s="15">
        <f>Tabelle1[[#This Row],[hDown]]-Tabelle1[[#This Row],[hDownMin]]</f>
        <v>1.8689881697035324E-2</v>
      </c>
      <c r="AU5" s="15">
        <f>Tabelle1[[#This Row],[hDown]]-Tabelle1[[#This Row],[hgr]]</f>
        <v>4.7559689707271771E-2</v>
      </c>
      <c r="AV5" s="15">
        <f>Tabelle1[[#This Row],[hDown]]-Tabelle1[[#This Row],[hDownMin]]-Tabelle1[[#This Row],[hgr]]</f>
        <v>-3.9798683308601257E-2</v>
      </c>
    </row>
    <row r="6" spans="1:48">
      <c r="A6">
        <v>0.05</v>
      </c>
      <c r="B6">
        <v>0.47399999999999998</v>
      </c>
      <c r="C6">
        <v>90</v>
      </c>
      <c r="D6">
        <v>0.02</v>
      </c>
      <c r="E6">
        <v>8.18593096671556E-2</v>
      </c>
      <c r="F6">
        <v>8.6107539682539647E-2</v>
      </c>
      <c r="G6">
        <v>2.9688286852589684E-2</v>
      </c>
      <c r="H6">
        <v>6.6906689334622557E-2</v>
      </c>
      <c r="I6">
        <v>5.5061865079365079E-2</v>
      </c>
      <c r="J6">
        <v>2E-3</v>
      </c>
      <c r="K6">
        <v>2.7000000000000003E-2</v>
      </c>
      <c r="L6">
        <v>0.30926788656220799</v>
      </c>
      <c r="M6">
        <v>0.04</v>
      </c>
      <c r="N6">
        <v>1.637186193343112</v>
      </c>
      <c r="O6">
        <v>0.6</v>
      </c>
      <c r="P6">
        <v>2.3699999999999999E-2</v>
      </c>
      <c r="Q6">
        <v>0.36648244557621645</v>
      </c>
      <c r="R6">
        <v>659.4147566666669</v>
      </c>
      <c r="S6" s="12">
        <v>6.4688587629000027</v>
      </c>
      <c r="T6" s="5">
        <f>Tabelle1[[#This Row],[FmeasuredUncor]]-Tabelle1[[#This Row],[FdBR]]</f>
        <v>3.6448197208391053</v>
      </c>
      <c r="U6" s="5">
        <v>5.7074178047991442</v>
      </c>
      <c r="V6" s="5">
        <v>2.2906406981467322</v>
      </c>
      <c r="W6" s="5">
        <v>4.0275932140298593E-2</v>
      </c>
      <c r="X6" s="5">
        <v>3.1817986390835891E-2</v>
      </c>
      <c r="Y6" s="5">
        <v>0.34511694542974075</v>
      </c>
      <c r="Z6" s="5">
        <v>0.39043272005177632</v>
      </c>
      <c r="AA6" s="5">
        <v>0.27122823577541694</v>
      </c>
      <c r="AB6" s="5">
        <v>83882.183254259449</v>
      </c>
      <c r="AC6" s="5">
        <v>146592.97823048659</v>
      </c>
      <c r="AD6" s="5">
        <v>150000</v>
      </c>
      <c r="AE6" s="5">
        <v>1.1334125140550588</v>
      </c>
      <c r="AF6" s="5">
        <v>2.8240390420608974</v>
      </c>
      <c r="AG6" s="5">
        <v>3.4764393694529345</v>
      </c>
      <c r="AH6" s="5">
        <f t="shared" si="0"/>
        <v>232.49699999999999</v>
      </c>
      <c r="AI6" s="5"/>
      <c r="AJ6" s="5">
        <v>3</v>
      </c>
      <c r="AK6" s="5">
        <v>6.3004784115138319</v>
      </c>
      <c r="AL6" s="5">
        <v>20220426</v>
      </c>
      <c r="AM6" s="5">
        <v>0.90676781426014352</v>
      </c>
      <c r="AN6" s="5">
        <v>0.74113540285180668</v>
      </c>
      <c r="AO6" s="6">
        <f>Tabelle1[[#This Row],[Ftotal]]/Tabelle1[[#This Row],[FmeasuredUncor]]</f>
        <v>0.97397062487252617</v>
      </c>
      <c r="AP6" s="12">
        <f>Tabelle1[[#This Row],[hDownMin]]-Tabelle1[[#This Row],[hgr]]</f>
        <v>1.4785932939066486E-2</v>
      </c>
      <c r="AQ6">
        <f>Tabelle1[[#This Row],[hUp]]-Tabelle1[[#This Row],[hDown]]</f>
        <v>1.4952620332533043E-2</v>
      </c>
      <c r="AR6">
        <f>Tabelle1[[#This Row],[FmeasuredUncor]]/Tabelle1[[#This Row],[hmin - hgr]]</f>
        <v>437.5008861164506</v>
      </c>
      <c r="AT6" s="15">
        <f>Tabelle1[[#This Row],[hDown]]-Tabelle1[[#This Row],[hDownMin]]</f>
        <v>1.1844824255257479E-2</v>
      </c>
      <c r="AU6" s="15">
        <f>Tabelle1[[#This Row],[hDown]]-Tabelle1[[#This Row],[hgr]]</f>
        <v>2.6630757194323965E-2</v>
      </c>
      <c r="AV6" s="15">
        <f>Tabelle1[[#This Row],[hDown]]-Tabelle1[[#This Row],[hDownMin]]-Tabelle1[[#This Row],[hgr]]</f>
        <v>-2.8431107885041114E-2</v>
      </c>
    </row>
    <row r="7" spans="1:48">
      <c r="A7">
        <v>0.05</v>
      </c>
      <c r="B7">
        <v>0.47399999999999998</v>
      </c>
      <c r="C7">
        <v>90</v>
      </c>
      <c r="D7">
        <v>2.5000000000000001E-2</v>
      </c>
      <c r="E7">
        <v>9.2867135584637467E-2</v>
      </c>
      <c r="F7">
        <v>9.7614382470119554E-2</v>
      </c>
      <c r="G7">
        <v>4.0634143426294844E-2</v>
      </c>
      <c r="H7">
        <v>8.5588412271115993E-2</v>
      </c>
      <c r="I7">
        <v>6.319555555555556E-2</v>
      </c>
      <c r="J7">
        <v>2E-3</v>
      </c>
      <c r="K7">
        <v>2.7000000000000003E-2</v>
      </c>
      <c r="L7">
        <v>0.34076177133095653</v>
      </c>
      <c r="M7">
        <v>0.04</v>
      </c>
      <c r="N7">
        <v>1.8573427116927492</v>
      </c>
      <c r="O7">
        <v>0.6</v>
      </c>
      <c r="P7">
        <v>2.3699999999999999E-2</v>
      </c>
      <c r="Q7">
        <v>0.32304215922174673</v>
      </c>
      <c r="R7">
        <v>503.37807333333348</v>
      </c>
      <c r="S7" s="12">
        <v>4.9381388994000019</v>
      </c>
      <c r="T7" s="5">
        <f>Tabelle1[[#This Row],[FmeasuredUncor]]-Tabelle1[[#This Row],[FdBR]]</f>
        <v>1.9355433327362799</v>
      </c>
      <c r="U7" s="5">
        <v>3.5887500949430722</v>
      </c>
      <c r="V7" s="5">
        <v>1.6446233899182507</v>
      </c>
      <c r="W7" s="5">
        <v>4.6736079221438992E-2</v>
      </c>
      <c r="X7" s="5">
        <v>3.6921502584936802E-2</v>
      </c>
      <c r="Y7" s="5">
        <v>0.35701407508991895</v>
      </c>
      <c r="Z7" s="5">
        <v>0.39691982583064056</v>
      </c>
      <c r="AA7" s="5">
        <v>0.30075826699802732</v>
      </c>
      <c r="AB7" s="5">
        <v>102486.91980467657</v>
      </c>
      <c r="AC7" s="5">
        <v>161521.07961087339</v>
      </c>
      <c r="AD7" s="5">
        <v>160000</v>
      </c>
      <c r="AE7" s="5">
        <v>1.3760052298872416</v>
      </c>
      <c r="AF7" s="5">
        <v>3.0025955666637221</v>
      </c>
      <c r="AG7" s="5">
        <v>1.6922813342238019</v>
      </c>
      <c r="AH7" s="5">
        <f t="shared" si="0"/>
        <v>232.49699999999999</v>
      </c>
      <c r="AI7" s="5"/>
      <c r="AJ7" s="5">
        <v>3</v>
      </c>
      <c r="AK7" s="5">
        <v>4.6948769008875235</v>
      </c>
      <c r="AL7" s="5">
        <v>20220426</v>
      </c>
      <c r="AM7" s="5">
        <v>0.96000516386502377</v>
      </c>
      <c r="AN7" s="5">
        <v>0.88476205527407381</v>
      </c>
      <c r="AO7" s="6">
        <f>Tabelle1[[#This Row],[Ftotal]]/Tabelle1[[#This Row],[FmeasuredUncor]]</f>
        <v>0.95073812149309223</v>
      </c>
      <c r="AP7" s="12">
        <f>Tabelle1[[#This Row],[hDownMin]]-Tabelle1[[#This Row],[hgr]]</f>
        <v>1.6459476334116568E-2</v>
      </c>
      <c r="AQ7">
        <f>Tabelle1[[#This Row],[hUp]]-Tabelle1[[#This Row],[hDown]]</f>
        <v>7.2787233135214735E-3</v>
      </c>
      <c r="AR7">
        <f>Tabelle1[[#This Row],[FmeasuredUncor]]/Tabelle1[[#This Row],[hmin - hgr]]</f>
        <v>300.01798351047279</v>
      </c>
      <c r="AT7" s="15">
        <f>Tabelle1[[#This Row],[hDown]]-Tabelle1[[#This Row],[hDownMin]]</f>
        <v>2.2392856715560433E-2</v>
      </c>
      <c r="AU7" s="15">
        <f>Tabelle1[[#This Row],[hDown]]-Tabelle1[[#This Row],[hgr]]</f>
        <v>3.8852333049677001E-2</v>
      </c>
      <c r="AV7" s="15">
        <f>Tabelle1[[#This Row],[hDown]]-Tabelle1[[#This Row],[hDownMin]]-Tabelle1[[#This Row],[hgr]]</f>
        <v>-2.4343222505878559E-2</v>
      </c>
    </row>
    <row r="8" spans="1:48">
      <c r="A8">
        <v>0.05</v>
      </c>
      <c r="B8">
        <v>0.47399999999999998</v>
      </c>
      <c r="C8">
        <v>90</v>
      </c>
      <c r="D8">
        <v>0.03</v>
      </c>
      <c r="E8">
        <v>0.10030448492202078</v>
      </c>
      <c r="F8">
        <v>0.10505400793650793</v>
      </c>
      <c r="G8">
        <v>4.7640478087649415E-2</v>
      </c>
      <c r="H8">
        <v>9.2692562812583257E-2</v>
      </c>
      <c r="I8">
        <v>6.8380992063492074E-2</v>
      </c>
      <c r="J8">
        <v>2E-3</v>
      </c>
      <c r="K8">
        <v>2.7000000000000003E-2</v>
      </c>
      <c r="L8">
        <v>0.3785940735733429</v>
      </c>
      <c r="M8">
        <v>0.04</v>
      </c>
      <c r="N8">
        <v>2.0060896984404155</v>
      </c>
      <c r="O8">
        <v>0.6</v>
      </c>
      <c r="P8">
        <v>2.3699999999999999E-2</v>
      </c>
      <c r="Q8">
        <v>0.29908931812294087</v>
      </c>
      <c r="R8">
        <v>540.43937999999991</v>
      </c>
      <c r="S8" s="12">
        <v>5.3017103177999996</v>
      </c>
      <c r="T8" s="5">
        <f>Tabelle1[[#This Row],[FmeasuredUncor]]-Tabelle1[[#This Row],[FdBR]]</f>
        <v>1.8443820612896329</v>
      </c>
      <c r="U8" s="5">
        <v>3.1214042793964905</v>
      </c>
      <c r="V8" s="5">
        <v>1.5334703344458387</v>
      </c>
      <c r="W8" s="5">
        <v>5.2776401275214518E-2</v>
      </c>
      <c r="X8" s="5">
        <v>4.1693357007419468E-2</v>
      </c>
      <c r="Y8" s="5">
        <v>0.38166218439308464</v>
      </c>
      <c r="Z8" s="5">
        <v>0.42316598073463313</v>
      </c>
      <c r="AA8" s="5">
        <v>0.31996699202459999</v>
      </c>
      <c r="AB8" s="5">
        <v>121137.60691960265</v>
      </c>
      <c r="AC8" s="5">
        <v>179453.59087376454</v>
      </c>
      <c r="AD8" s="5">
        <v>180000</v>
      </c>
      <c r="AE8" s="5">
        <v>1.6985016496565648</v>
      </c>
      <c r="AF8" s="5">
        <v>3.4573282565103667</v>
      </c>
      <c r="AG8" s="5">
        <v>1.7697490546778953</v>
      </c>
      <c r="AH8" s="5">
        <f t="shared" si="0"/>
        <v>232.49699999999999</v>
      </c>
      <c r="AI8" s="5"/>
      <c r="AJ8" s="5">
        <v>3</v>
      </c>
      <c r="AK8" s="5">
        <v>5.2270773111882622</v>
      </c>
      <c r="AL8" s="5">
        <v>20220426</v>
      </c>
      <c r="AM8" s="5">
        <v>0.97594859984857374</v>
      </c>
      <c r="AN8" s="5">
        <v>0.90188566307523477</v>
      </c>
      <c r="AO8" s="6">
        <f>Tabelle1[[#This Row],[Ftotal]]/Tabelle1[[#This Row],[FmeasuredUncor]]</f>
        <v>0.98592284335846037</v>
      </c>
      <c r="AP8" s="12">
        <f>Tabelle1[[#This Row],[hDownMin]]-Tabelle1[[#This Row],[hgr]]</f>
        <v>1.5604590788277556E-2</v>
      </c>
      <c r="AQ8">
        <f>Tabelle1[[#This Row],[hUp]]-Tabelle1[[#This Row],[hDown]]</f>
        <v>7.6119221094375217E-3</v>
      </c>
      <c r="AR8">
        <f>Tabelle1[[#This Row],[FmeasuredUncor]]/Tabelle1[[#This Row],[hmin - hgr]]</f>
        <v>339.75324247417871</v>
      </c>
      <c r="AT8" s="15">
        <f>Tabelle1[[#This Row],[hDown]]-Tabelle1[[#This Row],[hDownMin]]</f>
        <v>2.4311570749091183E-2</v>
      </c>
      <c r="AU8" s="15">
        <f>Tabelle1[[#This Row],[hDown]]-Tabelle1[[#This Row],[hgr]]</f>
        <v>3.9916161537368738E-2</v>
      </c>
      <c r="AV8" s="15">
        <f>Tabelle1[[#This Row],[hDown]]-Tabelle1[[#This Row],[hDownMin]]-Tabelle1[[#This Row],[hgr]]</f>
        <v>-2.8464830526123336E-2</v>
      </c>
    </row>
    <row r="9" spans="1:48">
      <c r="A9">
        <v>0.05</v>
      </c>
      <c r="B9">
        <v>0.47399999999999998</v>
      </c>
      <c r="C9">
        <v>90</v>
      </c>
      <c r="D9">
        <v>1.4999999999999999E-2</v>
      </c>
      <c r="E9">
        <v>7.2766218743135866E-2</v>
      </c>
      <c r="F9">
        <v>7.7673650793650809E-2</v>
      </c>
      <c r="G9">
        <v>2.4241752988047836E-2</v>
      </c>
      <c r="H9">
        <v>5.2389935368493859E-2</v>
      </c>
      <c r="I9">
        <v>4.1830996015936255E-2</v>
      </c>
      <c r="J9">
        <v>2E-3</v>
      </c>
      <c r="K9">
        <v>2.7000000000000003E-2</v>
      </c>
      <c r="L9">
        <v>0.26093621600947897</v>
      </c>
      <c r="M9">
        <v>0.04</v>
      </c>
      <c r="N9">
        <v>1.4553243748627172</v>
      </c>
      <c r="O9">
        <v>0.6</v>
      </c>
      <c r="P9">
        <v>2.3699999999999999E-2</v>
      </c>
      <c r="Q9">
        <v>0.41227922129497674</v>
      </c>
      <c r="R9">
        <v>707.01055333333318</v>
      </c>
      <c r="S9" s="12">
        <v>6.9357735281999986</v>
      </c>
      <c r="T9" s="5">
        <f>Tabelle1[[#This Row],[FmeasuredUncor]]-Tabelle1[[#This Row],[FdBR]]</f>
        <v>4.5999233698874171</v>
      </c>
      <c r="U9" s="5">
        <v>8.5962261654782424</v>
      </c>
      <c r="V9" s="5">
        <v>2.9692715962612946</v>
      </c>
      <c r="W9" s="5">
        <v>3.3247049452170704E-2</v>
      </c>
      <c r="X9" s="5">
        <v>2.6265169067214857E-2</v>
      </c>
      <c r="Y9" s="5">
        <v>0.3088410018740626</v>
      </c>
      <c r="Z9" s="5">
        <v>0.44221812461130333</v>
      </c>
      <c r="AA9" s="5">
        <v>0.2457865083183538</v>
      </c>
      <c r="AB9" s="5">
        <v>64134.601426773574</v>
      </c>
      <c r="AC9" s="5">
        <v>123683.76638849304</v>
      </c>
      <c r="AD9" s="5">
        <v>120000</v>
      </c>
      <c r="AE9" s="5">
        <v>0.80683934958034376</v>
      </c>
      <c r="AF9" s="5">
        <v>2.3358501583125819</v>
      </c>
      <c r="AG9" s="5">
        <v>4.7374247557541427</v>
      </c>
      <c r="AH9" s="5">
        <f t="shared" si="0"/>
        <v>232.49699999999999</v>
      </c>
      <c r="AI9" s="5"/>
      <c r="AJ9" s="5">
        <v>3</v>
      </c>
      <c r="AK9" s="5">
        <v>7.0732749140667242</v>
      </c>
      <c r="AL9" s="5">
        <v>20220428</v>
      </c>
      <c r="AM9" s="5">
        <v>0.87409967346582573</v>
      </c>
      <c r="AN9" s="5">
        <v>0.62933083770848008</v>
      </c>
      <c r="AO9" s="6">
        <f>Tabelle1[[#This Row],[Ftotal]]/Tabelle1[[#This Row],[FmeasuredUncor]]</f>
        <v>1.0198249532381156</v>
      </c>
      <c r="AP9" s="12">
        <f>Tabelle1[[#This Row],[hDownMin]]-Tabelle1[[#This Row],[hgr]]</f>
        <v>8.5839465637655502E-3</v>
      </c>
      <c r="AQ9">
        <f>Tabelle1[[#This Row],[hUp]]-Tabelle1[[#This Row],[hDown]]</f>
        <v>2.0376283374642007E-2</v>
      </c>
      <c r="AR9">
        <f>Tabelle1[[#This Row],[FmeasuredUncor]]/Tabelle1[[#This Row],[hmin - hgr]]</f>
        <v>807.99355828672105</v>
      </c>
      <c r="AT9" s="15">
        <f>Tabelle1[[#This Row],[hDown]]-Tabelle1[[#This Row],[hDownMin]]</f>
        <v>1.0558939352557604E-2</v>
      </c>
      <c r="AU9" s="15">
        <f>Tabelle1[[#This Row],[hDown]]-Tabelle1[[#This Row],[hgr]]</f>
        <v>1.9142885916323155E-2</v>
      </c>
      <c r="AV9" s="15">
        <f>Tabelle1[[#This Row],[hDown]]-Tabelle1[[#This Row],[hDownMin]]-Tabelle1[[#This Row],[hgr]]</f>
        <v>-2.26881100996131E-2</v>
      </c>
    </row>
    <row r="10" spans="1:48">
      <c r="A10">
        <v>0.05</v>
      </c>
      <c r="B10">
        <v>0.47399999999999998</v>
      </c>
      <c r="C10">
        <v>90</v>
      </c>
      <c r="D10">
        <v>2.5000000000000001E-2</v>
      </c>
      <c r="E10">
        <v>8.851770666998024E-2</v>
      </c>
      <c r="F10">
        <v>9.3423531746031754E-2</v>
      </c>
      <c r="G10">
        <v>3.6624063745019926E-2</v>
      </c>
      <c r="H10">
        <v>7.1085574885830616E-2</v>
      </c>
      <c r="I10">
        <v>5.5093386454183262E-2</v>
      </c>
      <c r="J10">
        <v>2E-3</v>
      </c>
      <c r="K10">
        <v>2.7000000000000003E-2</v>
      </c>
      <c r="L10">
        <v>0.35750552980588451</v>
      </c>
      <c r="M10">
        <v>0.04</v>
      </c>
      <c r="N10">
        <v>1.7703541333996047</v>
      </c>
      <c r="O10">
        <v>0.6</v>
      </c>
      <c r="P10">
        <v>2.3699999999999999E-2</v>
      </c>
      <c r="Q10">
        <v>0.33891524225597847</v>
      </c>
      <c r="R10">
        <v>767.31547666666609</v>
      </c>
      <c r="S10" s="12">
        <v>7.5273648260999941</v>
      </c>
      <c r="T10" s="5">
        <f>Tabelle1[[#This Row],[FmeasuredUncor]]-Tabelle1[[#This Row],[FdBR]]</f>
        <v>4.0618354078132022</v>
      </c>
      <c r="U10" s="5">
        <v>4.9700308843627763</v>
      </c>
      <c r="V10" s="5">
        <v>2.1720677903871892</v>
      </c>
      <c r="W10" s="5">
        <v>4.6736079221438992E-2</v>
      </c>
      <c r="X10" s="5">
        <v>3.6921502584936802E-2</v>
      </c>
      <c r="Y10" s="5">
        <v>0.3836482161841242</v>
      </c>
      <c r="Z10" s="5">
        <v>0.48762211514814141</v>
      </c>
      <c r="AA10" s="5">
        <v>0.28925099248542585</v>
      </c>
      <c r="AB10" s="5">
        <v>103408.82931538009</v>
      </c>
      <c r="AC10" s="5">
        <v>169457.62112798926</v>
      </c>
      <c r="AD10" s="5">
        <v>170000</v>
      </c>
      <c r="AE10" s="5">
        <v>1.5145509155251662</v>
      </c>
      <c r="AF10" s="5">
        <v>3.465529418286792</v>
      </c>
      <c r="AG10" s="5">
        <v>4.0529183434194351</v>
      </c>
      <c r="AH10" s="5">
        <f t="shared" si="0"/>
        <v>232.49699999999999</v>
      </c>
      <c r="AI10" s="5"/>
      <c r="AJ10" s="5">
        <v>3</v>
      </c>
      <c r="AK10" s="5">
        <v>7.5184477617062271</v>
      </c>
      <c r="AL10" s="5">
        <v>20220426</v>
      </c>
      <c r="AM10" s="5">
        <v>0.91504335696047756</v>
      </c>
      <c r="AN10" s="5">
        <v>0.73484035592458019</v>
      </c>
      <c r="AO10" s="6">
        <f>Tabelle1[[#This Row],[Ftotal]]/Tabelle1[[#This Row],[FmeasuredUncor]]</f>
        <v>0.99881538033564565</v>
      </c>
      <c r="AP10" s="12">
        <f>Tabelle1[[#This Row],[hDownMin]]-Tabelle1[[#This Row],[hgr]]</f>
        <v>8.3573072327442696E-3</v>
      </c>
      <c r="AQ10">
        <f>Tabelle1[[#This Row],[hUp]]-Tabelle1[[#This Row],[hDown]]</f>
        <v>1.7432131784149624E-2</v>
      </c>
      <c r="AR10">
        <f>Tabelle1[[#This Row],[FmeasuredUncor]]/Tabelle1[[#This Row],[hmin - hgr]]</f>
        <v>900.69260546117926</v>
      </c>
      <c r="AT10" s="15">
        <f>Tabelle1[[#This Row],[hDown]]-Tabelle1[[#This Row],[hDownMin]]</f>
        <v>1.5992188431647354E-2</v>
      </c>
      <c r="AU10" s="15">
        <f>Tabelle1[[#This Row],[hDown]]-Tabelle1[[#This Row],[hgr]]</f>
        <v>2.4349495664391624E-2</v>
      </c>
      <c r="AV10" s="15">
        <f>Tabelle1[[#This Row],[hDown]]-Tabelle1[[#This Row],[hDownMin]]-Tabelle1[[#This Row],[hgr]]</f>
        <v>-3.0743890789791638E-2</v>
      </c>
    </row>
    <row r="11" spans="1:48">
      <c r="A11">
        <v>0.05</v>
      </c>
      <c r="B11">
        <v>0.47399999999999998</v>
      </c>
      <c r="C11">
        <v>90</v>
      </c>
      <c r="D11">
        <v>0.03</v>
      </c>
      <c r="E11">
        <v>9.70291025029415E-2</v>
      </c>
      <c r="F11">
        <v>0.10196023904382469</v>
      </c>
      <c r="G11">
        <v>4.5718968253968269E-2</v>
      </c>
      <c r="H11">
        <v>8.1985367172343462E-2</v>
      </c>
      <c r="I11">
        <v>6.165039682539683E-2</v>
      </c>
      <c r="J11">
        <v>2E-3</v>
      </c>
      <c r="K11">
        <v>2.7000000000000003E-2</v>
      </c>
      <c r="L11">
        <v>0.39137416058396057</v>
      </c>
      <c r="M11">
        <v>0.04</v>
      </c>
      <c r="N11">
        <v>1.94058205005883</v>
      </c>
      <c r="O11">
        <v>0.6</v>
      </c>
      <c r="P11">
        <v>2.3699999999999999E-2</v>
      </c>
      <c r="Q11">
        <v>0.30918558686132885</v>
      </c>
      <c r="R11">
        <v>753.33559666666667</v>
      </c>
      <c r="S11" s="12">
        <v>7.3902222033000005</v>
      </c>
      <c r="T11" s="5">
        <f>Tabelle1[[#This Row],[FmeasuredUncor]]-Tabelle1[[#This Row],[FdBR]]</f>
        <v>3.5867533123860662</v>
      </c>
      <c r="U11" s="5">
        <v>4.0715038327380801</v>
      </c>
      <c r="V11" s="5">
        <v>1.943021598245334</v>
      </c>
      <c r="W11" s="5">
        <v>5.2776401275214518E-2</v>
      </c>
      <c r="X11" s="5">
        <v>4.1693357007419468E-2</v>
      </c>
      <c r="Y11" s="5">
        <v>0.40114985386344293</v>
      </c>
      <c r="Z11" s="5">
        <v>0.49432210065157484</v>
      </c>
      <c r="AA11" s="5">
        <v>0.31157909394949063</v>
      </c>
      <c r="AB11" s="5">
        <v>121944.00634999289</v>
      </c>
      <c r="AC11" s="5">
        <v>185511.35211679732</v>
      </c>
      <c r="AD11" s="5">
        <v>190000</v>
      </c>
      <c r="AE11" s="5">
        <v>1.8151087428376771</v>
      </c>
      <c r="AF11" s="5">
        <v>3.8034688909139343</v>
      </c>
      <c r="AG11" s="5">
        <v>3.4976233331580517</v>
      </c>
      <c r="AH11" s="5">
        <f t="shared" si="0"/>
        <v>232.49699999999999</v>
      </c>
      <c r="AI11" s="5"/>
      <c r="AJ11" s="5">
        <v>3</v>
      </c>
      <c r="AK11" s="5">
        <v>7.3010922240719864</v>
      </c>
      <c r="AL11" s="5">
        <v>20220427</v>
      </c>
      <c r="AM11" s="5">
        <v>0.94407958732780584</v>
      </c>
      <c r="AN11" s="5">
        <v>0.79770614805633389</v>
      </c>
      <c r="AO11" s="6">
        <f>Tabelle1[[#This Row],[Ftotal]]/Tabelle1[[#This Row],[FmeasuredUncor]]</f>
        <v>0.98793947234925972</v>
      </c>
      <c r="AP11" s="12">
        <f>Tabelle1[[#This Row],[hDownMin]]-Tabelle1[[#This Row],[hgr]]</f>
        <v>8.873995550182312E-3</v>
      </c>
      <c r="AQ11">
        <f>Tabelle1[[#This Row],[hUp]]-Tabelle1[[#This Row],[hDown]]</f>
        <v>1.5043735330598038E-2</v>
      </c>
      <c r="AR11">
        <f>Tabelle1[[#This Row],[FmeasuredUncor]]/Tabelle1[[#This Row],[hmin - hgr]]</f>
        <v>832.79534697852898</v>
      </c>
      <c r="AT11" s="15">
        <f>Tabelle1[[#This Row],[hDown]]-Tabelle1[[#This Row],[hDownMin]]</f>
        <v>2.0334970346946632E-2</v>
      </c>
      <c r="AU11" s="15">
        <f>Tabelle1[[#This Row],[hDown]]-Tabelle1[[#This Row],[hgr]]</f>
        <v>2.9208965897128944E-2</v>
      </c>
      <c r="AV11" s="15">
        <f>Tabelle1[[#This Row],[hDown]]-Tabelle1[[#This Row],[hDownMin]]-Tabelle1[[#This Row],[hgr]]</f>
        <v>-3.2441430928267886E-2</v>
      </c>
    </row>
    <row r="12" spans="1:48">
      <c r="A12">
        <v>0.05</v>
      </c>
      <c r="B12">
        <v>0.47399999999999998</v>
      </c>
      <c r="C12">
        <v>90</v>
      </c>
      <c r="D12">
        <v>1.4999999999999999E-2</v>
      </c>
      <c r="E12">
        <v>7.212386420059641E-2</v>
      </c>
      <c r="F12">
        <v>7.6441713147410356E-2</v>
      </c>
      <c r="G12">
        <v>2.2403690476190462E-2</v>
      </c>
      <c r="H12">
        <v>4.7773607559582716E-2</v>
      </c>
      <c r="I12">
        <v>3.3488525896414337E-2</v>
      </c>
      <c r="J12">
        <v>2E-3</v>
      </c>
      <c r="K12">
        <v>2.7000000000000003E-2</v>
      </c>
      <c r="L12">
        <v>0.26326018416515856</v>
      </c>
      <c r="M12">
        <v>0.04</v>
      </c>
      <c r="N12">
        <v>1.4424772840119282</v>
      </c>
      <c r="O12">
        <v>0.6</v>
      </c>
      <c r="P12">
        <v>2.3699999999999999E-2</v>
      </c>
      <c r="Q12">
        <v>0.41595109098095051</v>
      </c>
      <c r="R12">
        <v>780.77431999999965</v>
      </c>
      <c r="S12" s="12">
        <v>7.6593960791999969</v>
      </c>
      <c r="T12" s="5">
        <f>Tabelle1[[#This Row],[FmeasuredUncor]]-Tabelle1[[#This Row],[FdBR]]</f>
        <v>5.2517631316609847</v>
      </c>
      <c r="U12" s="5">
        <v>9.3262234415083025</v>
      </c>
      <c r="V12" s="5">
        <v>3.1812972517381151</v>
      </c>
      <c r="W12" s="5">
        <v>3.3247049452170704E-2</v>
      </c>
      <c r="X12" s="5">
        <v>2.6265169067214857E-2</v>
      </c>
      <c r="Y12" s="5">
        <v>0.31297610655129149</v>
      </c>
      <c r="Z12" s="5">
        <v>0.61736186610135635</v>
      </c>
      <c r="AA12" s="5">
        <v>0.24395179559485419</v>
      </c>
      <c r="AB12" s="5">
        <v>64222.794635722435</v>
      </c>
      <c r="AC12" s="5">
        <v>124785.32729428516</v>
      </c>
      <c r="AD12" s="5">
        <v>120000</v>
      </c>
      <c r="AE12" s="5">
        <v>0.82127520611507743</v>
      </c>
      <c r="AF12" s="5">
        <v>2.4076329475390126</v>
      </c>
      <c r="AG12" s="5">
        <v>5.6198320902720846</v>
      </c>
      <c r="AH12" s="5">
        <f t="shared" si="0"/>
        <v>232.49699999999999</v>
      </c>
      <c r="AI12" s="5"/>
      <c r="AJ12" s="5">
        <v>2</v>
      </c>
      <c r="AK12" s="5">
        <v>8.0274650378110977</v>
      </c>
      <c r="AL12" s="5">
        <v>20220426</v>
      </c>
      <c r="AM12" s="5">
        <v>0.86638342950562974</v>
      </c>
      <c r="AN12" s="5">
        <v>0.57387748723792154</v>
      </c>
      <c r="AO12" s="6">
        <f>Tabelle1[[#This Row],[Ftotal]]/Tabelle1[[#This Row],[FmeasuredUncor]]</f>
        <v>1.0480545665487435</v>
      </c>
      <c r="AP12" s="12">
        <f>Tabelle1[[#This Row],[hDownMin]]-Tabelle1[[#This Row],[hgr]]</f>
        <v>2.4147644424363235E-4</v>
      </c>
      <c r="AQ12">
        <f>Tabelle1[[#This Row],[hUp]]-Tabelle1[[#This Row],[hDown]]</f>
        <v>2.4350256641013694E-2</v>
      </c>
      <c r="AR12">
        <f>Tabelle1[[#This Row],[FmeasuredUncor]]/Tabelle1[[#This Row],[hmin - hgr]]</f>
        <v>31719.019646786823</v>
      </c>
      <c r="AT12" s="15">
        <f>Tabelle1[[#This Row],[hDown]]-Tabelle1[[#This Row],[hDownMin]]</f>
        <v>1.4285081663168379E-2</v>
      </c>
      <c r="AU12" s="15">
        <f>Tabelle1[[#This Row],[hDown]]-Tabelle1[[#This Row],[hgr]]</f>
        <v>1.4526558107412012E-2</v>
      </c>
      <c r="AV12" s="15">
        <f>Tabelle1[[#This Row],[hDown]]-Tabelle1[[#This Row],[hDownMin]]-Tabelle1[[#This Row],[hgr]]</f>
        <v>-1.8961967789002325E-2</v>
      </c>
    </row>
    <row r="13" spans="1:48">
      <c r="A13">
        <v>0.05</v>
      </c>
      <c r="B13">
        <v>0.47399999999999998</v>
      </c>
      <c r="C13">
        <v>90</v>
      </c>
      <c r="D13">
        <v>0.02</v>
      </c>
      <c r="E13">
        <v>8.0807979303858107E-2</v>
      </c>
      <c r="F13">
        <v>8.5461195219123529E-2</v>
      </c>
      <c r="G13">
        <v>3.0192270916334665E-2</v>
      </c>
      <c r="H13">
        <v>5.8735251489495037E-2</v>
      </c>
      <c r="I13">
        <v>4.0164860557768925E-2</v>
      </c>
      <c r="J13">
        <v>2E-3</v>
      </c>
      <c r="K13">
        <v>2.7000000000000003E-2</v>
      </c>
      <c r="L13">
        <v>0.31329153277062355</v>
      </c>
      <c r="M13">
        <v>0.04</v>
      </c>
      <c r="N13">
        <v>1.616159586077162</v>
      </c>
      <c r="O13">
        <v>0.6</v>
      </c>
      <c r="P13">
        <v>2.3699999999999999E-2</v>
      </c>
      <c r="Q13">
        <v>0.37125046633318887</v>
      </c>
      <c r="R13">
        <v>813.40790999999956</v>
      </c>
      <c r="S13" s="12">
        <v>7.9795315970999967</v>
      </c>
      <c r="T13" s="5">
        <f>Tabelle1[[#This Row],[FmeasuredUncor]]-Tabelle1[[#This Row],[FdBR]]</f>
        <v>5.037412063473325</v>
      </c>
      <c r="U13" s="5">
        <v>6.8605942251348786</v>
      </c>
      <c r="V13" s="5">
        <v>2.712171108583016</v>
      </c>
      <c r="W13" s="5">
        <v>4.0275932140298593E-2</v>
      </c>
      <c r="X13" s="5">
        <v>3.1817986390835891E-2</v>
      </c>
      <c r="Y13" s="5">
        <v>0.3518738804227674</v>
      </c>
      <c r="Z13" s="5">
        <v>0.62669061063757303</v>
      </c>
      <c r="AA13" s="5">
        <v>0.26833641480097925</v>
      </c>
      <c r="AB13" s="5">
        <v>84067.526691172621</v>
      </c>
      <c r="AC13" s="5">
        <v>148500.18653327556</v>
      </c>
      <c r="AD13" s="5">
        <v>150000</v>
      </c>
      <c r="AE13" s="5">
        <v>1.1630962763933352</v>
      </c>
      <c r="AF13" s="5">
        <v>2.9421195336266717</v>
      </c>
      <c r="AG13" s="5">
        <v>5.1318429986559702</v>
      </c>
      <c r="AH13" s="5">
        <f t="shared" si="0"/>
        <v>232.49699999999999</v>
      </c>
      <c r="AI13" s="5"/>
      <c r="AJ13" s="5">
        <v>4</v>
      </c>
      <c r="AK13" s="5">
        <v>8.0739625322826427</v>
      </c>
      <c r="AL13" s="5">
        <v>20220426</v>
      </c>
      <c r="AM13" s="5">
        <v>0.89512207061206239</v>
      </c>
      <c r="AN13" s="5">
        <v>0.65061916390089536</v>
      </c>
      <c r="AO13" s="6">
        <f>Tabelle1[[#This Row],[Ftotal]]/Tabelle1[[#This Row],[FmeasuredUncor]]</f>
        <v>1.011834145154205</v>
      </c>
      <c r="AP13" s="12">
        <f>Tabelle1[[#This Row],[hDownMin]]-Tabelle1[[#This Row],[hgr]]</f>
        <v>-1.1107158252966765E-4</v>
      </c>
      <c r="AQ13">
        <f>Tabelle1[[#This Row],[hUp]]-Tabelle1[[#This Row],[hDown]]</f>
        <v>2.207272781436307E-2</v>
      </c>
      <c r="AR13">
        <f>Tabelle1[[#This Row],[FmeasuredUncor]]/Tabelle1[[#This Row],[hmin - hgr]]</f>
        <v>-71841.342451104749</v>
      </c>
      <c r="AT13" s="15">
        <f>Tabelle1[[#This Row],[hDown]]-Tabelle1[[#This Row],[hDownMin]]</f>
        <v>1.8570390931726112E-2</v>
      </c>
      <c r="AU13" s="15">
        <f>Tabelle1[[#This Row],[hDown]]-Tabelle1[[#This Row],[hgr]]</f>
        <v>1.8459319349196444E-2</v>
      </c>
      <c r="AV13" s="15">
        <f>Tabelle1[[#This Row],[hDown]]-Tabelle1[[#This Row],[hDownMin]]-Tabelle1[[#This Row],[hgr]]</f>
        <v>-2.1705541208572481E-2</v>
      </c>
    </row>
    <row r="14" spans="1:48" ht="15.75" thickBot="1">
      <c r="A14">
        <v>0.05</v>
      </c>
      <c r="B14">
        <v>0.47399999999999998</v>
      </c>
      <c r="C14">
        <v>90</v>
      </c>
      <c r="D14">
        <v>2.5000000000000001E-2</v>
      </c>
      <c r="E14">
        <v>8.8414004760579978E-2</v>
      </c>
      <c r="F14">
        <v>9.3020793650793687E-2</v>
      </c>
      <c r="G14">
        <v>3.812210317460317E-2</v>
      </c>
      <c r="H14">
        <v>6.6981671149030905E-2</v>
      </c>
      <c r="I14">
        <v>4.6019163346613552E-2</v>
      </c>
      <c r="J14">
        <v>2E-3</v>
      </c>
      <c r="K14">
        <v>2.7000000000000003E-2</v>
      </c>
      <c r="L14">
        <v>0.3579248525835646</v>
      </c>
      <c r="M14">
        <v>0.04</v>
      </c>
      <c r="N14">
        <v>1.7682800952115996</v>
      </c>
      <c r="O14">
        <v>0.6</v>
      </c>
      <c r="P14">
        <v>2.3699999999999999E-2</v>
      </c>
      <c r="Q14">
        <v>0.33931276024921919</v>
      </c>
      <c r="R14">
        <v>852.33362999999974</v>
      </c>
      <c r="S14" s="13">
        <v>8.3613929102999975</v>
      </c>
      <c r="T14" s="9">
        <f>Tabelle1[[#This Row],[FmeasuredUncor]]-Tabelle1[[#This Row],[FdBR]]</f>
        <v>4.8835479172387748</v>
      </c>
      <c r="U14" s="9">
        <v>5.507779838814054</v>
      </c>
      <c r="V14" s="9">
        <v>2.404187917225213</v>
      </c>
      <c r="W14" s="9">
        <v>4.6736079221438992E-2</v>
      </c>
      <c r="X14" s="9">
        <v>3.6921502584936802E-2</v>
      </c>
      <c r="Y14" s="9">
        <v>0.38432339286822947</v>
      </c>
      <c r="Z14" s="9">
        <v>0.63874059458397847</v>
      </c>
      <c r="AA14" s="9">
        <v>0.28897410117628375</v>
      </c>
      <c r="AB14" s="9">
        <v>103431.01256398944</v>
      </c>
      <c r="AC14" s="9">
        <v>169656.38012460963</v>
      </c>
      <c r="AD14" s="9">
        <v>170000</v>
      </c>
      <c r="AE14" s="9">
        <v>1.5181058711490523</v>
      </c>
      <c r="AF14" s="9">
        <v>3.4778449930612227</v>
      </c>
      <c r="AG14" s="9">
        <v>4.9829532676843247</v>
      </c>
      <c r="AH14" s="9">
        <f t="shared" si="0"/>
        <v>232.49699999999999</v>
      </c>
      <c r="AI14" s="9"/>
      <c r="AJ14" s="9">
        <v>4</v>
      </c>
      <c r="AK14" s="9">
        <v>8.4607982607455483</v>
      </c>
      <c r="AL14" s="9">
        <v>20220427</v>
      </c>
      <c r="AM14" s="9">
        <v>0.91397134835484783</v>
      </c>
      <c r="AN14" s="9">
        <v>0.69241664214757825</v>
      </c>
      <c r="AO14" s="10">
        <f>Tabelle1[[#This Row],[Ftotal]]/Tabelle1[[#This Row],[FmeasuredUncor]]</f>
        <v>1.0118886113249264</v>
      </c>
      <c r="AP14" s="13">
        <f>Tabelle1[[#This Row],[hDownMin]]-Tabelle1[[#This Row],[hgr]]</f>
        <v>-7.1691587482543978E-4</v>
      </c>
      <c r="AQ14">
        <f>Tabelle1[[#This Row],[hUp]]-Tabelle1[[#This Row],[hDown]]</f>
        <v>2.1432333611549073E-2</v>
      </c>
      <c r="AR14">
        <f>Tabelle1[[#This Row],[FmeasuredUncor]]/Tabelle1[[#This Row],[hmin - hgr]]</f>
        <v>-11663.004271367117</v>
      </c>
      <c r="AT14" s="15">
        <f>Tabelle1[[#This Row],[hDown]]-Tabelle1[[#This Row],[hDownMin]]</f>
        <v>2.0962507802417353E-2</v>
      </c>
      <c r="AU14" s="15">
        <f>Tabelle1[[#This Row],[hDown]]-Tabelle1[[#This Row],[hgr]]</f>
        <v>2.0245591927591913E-2</v>
      </c>
      <c r="AV14" s="15">
        <f>Tabelle1[[#This Row],[hDown]]-Tabelle1[[#This Row],[hDownMin]]-Tabelle1[[#This Row],[hgr]]</f>
        <v>-2.5773571419021639E-2</v>
      </c>
    </row>
    <row r="15" spans="1:48">
      <c r="A15">
        <v>0.05</v>
      </c>
      <c r="B15">
        <v>0.47399999999999998</v>
      </c>
      <c r="C15">
        <v>90</v>
      </c>
      <c r="D15">
        <v>0.04</v>
      </c>
      <c r="E15">
        <v>0.10662369211618179</v>
      </c>
      <c r="F15">
        <v>0.11153388888888893</v>
      </c>
      <c r="G15">
        <v>5.1912151394422311E-2</v>
      </c>
      <c r="H15">
        <v>6.8598943845090021E-2</v>
      </c>
      <c r="I15">
        <v>3.8800039682539686E-2</v>
      </c>
      <c r="J15">
        <v>2E-3</v>
      </c>
      <c r="K15">
        <v>2.7000000000000003E-2</v>
      </c>
      <c r="L15">
        <v>0.47487486493370767</v>
      </c>
      <c r="M15">
        <v>0.04</v>
      </c>
      <c r="N15">
        <v>2.1324738423236358</v>
      </c>
      <c r="O15">
        <v>0.6</v>
      </c>
      <c r="P15">
        <v>2.3699999999999999E-2</v>
      </c>
      <c r="Q15">
        <v>0.28136335747322178</v>
      </c>
      <c r="R15">
        <v>1023.0010099999997</v>
      </c>
      <c r="S15" s="12">
        <v>10.035639908099999</v>
      </c>
      <c r="T15" s="5">
        <f>Tabelle1[[#This Row],[FmeasuredUncor]]-Tabelle1[[#This Row],[FdBR]]</f>
        <v>4.861263702574127</v>
      </c>
      <c r="U15">
        <v>3.7555050771094471</v>
      </c>
      <c r="V15">
        <v>1.9394878743804205</v>
      </c>
      <c r="W15">
        <v>6.3934057048509796E-2</v>
      </c>
      <c r="X15">
        <v>5.0507905068322742E-2</v>
      </c>
      <c r="Y15">
        <v>0.46432045982665726</v>
      </c>
      <c r="Z15">
        <v>1.3200923803108826</v>
      </c>
      <c r="AA15">
        <v>0.33584026470693235</v>
      </c>
      <c r="AB15">
        <v>159482.10034200514</v>
      </c>
      <c r="AC15">
        <v>225090.68597857744</v>
      </c>
      <c r="AD15">
        <v>230000</v>
      </c>
      <c r="AE15">
        <v>2.672247727547814</v>
      </c>
      <c r="AF15">
        <v>5.1743762055258715</v>
      </c>
      <c r="AG15">
        <v>8.8406398987840227</v>
      </c>
      <c r="AH15">
        <f t="shared" si="0"/>
        <v>232.49699999999999</v>
      </c>
      <c r="AJ15">
        <v>4</v>
      </c>
      <c r="AK15">
        <v>14.015016104309893</v>
      </c>
      <c r="AL15">
        <v>20220426</v>
      </c>
      <c r="AM15">
        <v>0.93583687685925665</v>
      </c>
      <c r="AN15">
        <v>0.60209340053503568</v>
      </c>
      <c r="AO15" s="1">
        <f>Tabelle1[[#This Row],[Ftotal]]/Tabelle1[[#This Row],[FmeasuredUncor]]</f>
        <v>1.3965244102668577</v>
      </c>
      <c r="AP15" s="12">
        <f>Tabelle1[[#This Row],[hDownMin]]-Tabelle1[[#This Row],[hgr]]</f>
        <v>-2.513401736597011E-2</v>
      </c>
      <c r="AQ15">
        <f>Tabelle1[[#This Row],[hUp]]-Tabelle1[[#This Row],[hDown]]</f>
        <v>3.8024748271091771E-2</v>
      </c>
      <c r="AR15">
        <f>Tabelle1[[#This Row],[FmeasuredUncor]]/Tabelle1[[#This Row],[hmin - hgr]]</f>
        <v>-399.28515055804922</v>
      </c>
      <c r="AS15" s="1">
        <f>Tabelle1[[#This Row],[Fmeas/(hmin-hgr)]]/$AR$33</f>
        <v>1.0093978174936158</v>
      </c>
      <c r="AT15" s="15">
        <f>Tabelle1[[#This Row],[hDown]]-Tabelle1[[#This Row],[hDownMin]]</f>
        <v>2.9798904162550335E-2</v>
      </c>
      <c r="AU15" s="15">
        <f>Tabelle1[[#This Row],[hDown]]-Tabelle1[[#This Row],[hgr]]</f>
        <v>4.6648867965802254E-3</v>
      </c>
      <c r="AV15" s="15">
        <f>Tabelle1[[#This Row],[hDown]]-Tabelle1[[#This Row],[hDownMin]]-Tabelle1[[#This Row],[hgr]]</f>
        <v>-3.4135152885959461E-2</v>
      </c>
    </row>
    <row r="16" spans="1:48">
      <c r="A16">
        <v>0.05</v>
      </c>
      <c r="B16">
        <v>0.47399999999999998</v>
      </c>
      <c r="C16">
        <v>90</v>
      </c>
      <c r="D16">
        <v>0.04</v>
      </c>
      <c r="E16">
        <v>0.10749938090433828</v>
      </c>
      <c r="F16">
        <v>0.11226976190476194</v>
      </c>
      <c r="G16">
        <v>5.5007301587301542E-2</v>
      </c>
      <c r="H16">
        <v>5.8264952153841358E-2</v>
      </c>
      <c r="I16">
        <v>3.8259203187250998E-2</v>
      </c>
      <c r="J16">
        <v>2E-3</v>
      </c>
      <c r="K16">
        <v>2.7000000000000003E-2</v>
      </c>
      <c r="L16">
        <v>0.47100653944660725</v>
      </c>
      <c r="M16">
        <v>0.04</v>
      </c>
      <c r="N16">
        <v>2.1499876180867652</v>
      </c>
      <c r="O16">
        <v>0.6</v>
      </c>
      <c r="P16">
        <v>2.3699999999999999E-2</v>
      </c>
      <c r="Q16">
        <v>0.27907137462211479</v>
      </c>
      <c r="R16">
        <v>1020.5612266666674</v>
      </c>
      <c r="S16" s="12">
        <v>10.011705633600007</v>
      </c>
      <c r="T16" s="5">
        <f>Tabelle1[[#This Row],[FmeasuredUncor]]-Tabelle1[[#This Row],[FdBR]]</f>
        <v>4.9536024563741057</v>
      </c>
      <c r="U16">
        <v>3.8083411703546681</v>
      </c>
      <c r="V16">
        <v>1.979339938868327</v>
      </c>
      <c r="W16">
        <v>6.3934057048509796E-2</v>
      </c>
      <c r="X16">
        <v>5.0507905068322742E-2</v>
      </c>
      <c r="Y16">
        <v>0.45865850555109139</v>
      </c>
      <c r="Z16">
        <v>1.348182537629256</v>
      </c>
      <c r="AA16">
        <v>0.33800842007641979</v>
      </c>
      <c r="AB16">
        <v>159204.17624400964</v>
      </c>
      <c r="AC16">
        <v>223257.09969769185</v>
      </c>
      <c r="AD16">
        <v>220000</v>
      </c>
      <c r="AE16">
        <v>2.6288888483874002</v>
      </c>
      <c r="AF16">
        <v>5.0581031772259015</v>
      </c>
      <c r="AG16">
        <v>11.446856981204281</v>
      </c>
      <c r="AH16">
        <f t="shared" si="0"/>
        <v>232.49699999999999</v>
      </c>
      <c r="AJ16">
        <v>4</v>
      </c>
      <c r="AK16">
        <v>16.504960158430183</v>
      </c>
      <c r="AL16">
        <v>20220427</v>
      </c>
      <c r="AM16">
        <v>0.94352280335780703</v>
      </c>
      <c r="AN16">
        <v>0.51139188459719154</v>
      </c>
      <c r="AO16" s="1">
        <f>Tabelle1[[#This Row],[Ftotal]]/Tabelle1[[#This Row],[FmeasuredUncor]]</f>
        <v>1.648566264577171</v>
      </c>
      <c r="AP16" s="12">
        <f>Tabelle1[[#This Row],[hDownMin]]-Tabelle1[[#This Row],[hgr]]</f>
        <v>-2.5674853861258798E-2</v>
      </c>
      <c r="AQ16">
        <f>Tabelle1[[#This Row],[hUp]]-Tabelle1[[#This Row],[hDown]]</f>
        <v>4.9234428750496918E-2</v>
      </c>
      <c r="AR16">
        <f>Tabelle1[[#This Row],[FmeasuredUncor]]/Tabelle1[[#This Row],[hmin - hgr]]</f>
        <v>-389.94206890917621</v>
      </c>
      <c r="AS16" s="1">
        <f>Tabelle1[[#This Row],[Fmeas/(hmin-hgr)]]/$AR$33</f>
        <v>0.98577839109657528</v>
      </c>
      <c r="AT16" s="15">
        <f>Tabelle1[[#This Row],[hDown]]-Tabelle1[[#This Row],[hDownMin]]</f>
        <v>2.000574896659036E-2</v>
      </c>
      <c r="AU16" s="15">
        <f>Tabelle1[[#This Row],[hDown]]-Tabelle1[[#This Row],[hgr]]</f>
        <v>-5.6691048946684378E-3</v>
      </c>
      <c r="AV16" s="15">
        <f>Tabelle1[[#This Row],[hDown]]-Tabelle1[[#This Row],[hDownMin]]-Tabelle1[[#This Row],[hgr]]</f>
        <v>-4.3928308081919436E-2</v>
      </c>
    </row>
    <row r="17" spans="1:48">
      <c r="A17">
        <v>0.05</v>
      </c>
      <c r="B17">
        <v>0.47399999999999998</v>
      </c>
      <c r="C17">
        <v>90</v>
      </c>
      <c r="D17">
        <v>0.04</v>
      </c>
      <c r="E17">
        <v>0.1071594489764025</v>
      </c>
      <c r="F17">
        <v>0.11185864541832671</v>
      </c>
      <c r="G17">
        <v>5.3073888888888872E-2</v>
      </c>
      <c r="H17">
        <v>6.1253618690420363E-2</v>
      </c>
      <c r="I17">
        <v>3.7930238095238093E-2</v>
      </c>
      <c r="J17">
        <v>2E-3</v>
      </c>
      <c r="K17">
        <v>2.7000000000000003E-2</v>
      </c>
      <c r="L17">
        <v>0.47250066957282405</v>
      </c>
      <c r="M17">
        <v>0.04</v>
      </c>
      <c r="N17">
        <v>2.1431889795280501</v>
      </c>
      <c r="O17">
        <v>0.6</v>
      </c>
      <c r="P17">
        <v>2.3699999999999999E-2</v>
      </c>
      <c r="Q17">
        <v>0.27995664672189824</v>
      </c>
      <c r="R17">
        <v>1018.708606666667</v>
      </c>
      <c r="S17" s="12">
        <v>9.9935314314000045</v>
      </c>
      <c r="T17" s="5">
        <f>Tabelle1[[#This Row],[FmeasuredUncor]]-Tabelle1[[#This Row],[FdBR]]</f>
        <v>4.8907623503546054</v>
      </c>
      <c r="U17">
        <v>3.7774243525953048</v>
      </c>
      <c r="V17">
        <v>1.9584526112540919</v>
      </c>
      <c r="W17">
        <v>6.3934057048509796E-2</v>
      </c>
      <c r="X17">
        <v>5.0507905068322742E-2</v>
      </c>
      <c r="Y17">
        <v>0.46084267483889091</v>
      </c>
      <c r="Z17">
        <v>1.3657594860390512</v>
      </c>
      <c r="AA17">
        <v>0.33716766602289361</v>
      </c>
      <c r="AB17">
        <v>159311.94795412355</v>
      </c>
      <c r="AC17">
        <v>223965.3173775186</v>
      </c>
      <c r="AD17">
        <v>220000</v>
      </c>
      <c r="AE17">
        <v>2.6455940605491897</v>
      </c>
      <c r="AF17">
        <v>5.1027690810453992</v>
      </c>
      <c r="AG17">
        <v>10.67296782399999</v>
      </c>
      <c r="AH17">
        <f t="shared" si="0"/>
        <v>232.49699999999999</v>
      </c>
      <c r="AJ17">
        <v>4</v>
      </c>
      <c r="AK17">
        <v>15.775736905045388</v>
      </c>
      <c r="AL17">
        <v>20220428</v>
      </c>
      <c r="AM17">
        <v>0.94053921849528399</v>
      </c>
      <c r="AN17">
        <v>0.53762343128306544</v>
      </c>
      <c r="AO17" s="1">
        <f>Tabelle1[[#This Row],[Ftotal]]/Tabelle1[[#This Row],[FmeasuredUncor]]</f>
        <v>1.5785948153900335</v>
      </c>
      <c r="AP17" s="12">
        <f>Tabelle1[[#This Row],[hDownMin]]-Tabelle1[[#This Row],[hgr]]</f>
        <v>-2.6003818953271703E-2</v>
      </c>
      <c r="AQ17">
        <f>Tabelle1[[#This Row],[hUp]]-Tabelle1[[#This Row],[hDown]]</f>
        <v>4.5905830285982142E-2</v>
      </c>
      <c r="AR17">
        <f>Tabelle1[[#This Row],[FmeasuredUncor]]/Tabelle1[[#This Row],[hmin - hgr]]</f>
        <v>-384.31014495825258</v>
      </c>
      <c r="AS17" s="1">
        <f>Tabelle1[[#This Row],[Fmeas/(hmin-hgr)]]/$AR$33</f>
        <v>0.97154081743172183</v>
      </c>
      <c r="AT17" s="15">
        <f>Tabelle1[[#This Row],[hDown]]-Tabelle1[[#This Row],[hDownMin]]</f>
        <v>2.3323380595182269E-2</v>
      </c>
      <c r="AU17" s="15">
        <f>Tabelle1[[#This Row],[hDown]]-Tabelle1[[#This Row],[hgr]]</f>
        <v>-2.6804383580894334E-3</v>
      </c>
      <c r="AV17" s="15">
        <f>Tabelle1[[#This Row],[hDown]]-Tabelle1[[#This Row],[hDownMin]]-Tabelle1[[#This Row],[hgr]]</f>
        <v>-4.0610676453327527E-2</v>
      </c>
    </row>
    <row r="18" spans="1:48">
      <c r="A18">
        <v>0.05</v>
      </c>
      <c r="B18">
        <v>0.47399999999999998</v>
      </c>
      <c r="C18">
        <v>90</v>
      </c>
      <c r="D18">
        <v>3.5000000000000003E-2</v>
      </c>
      <c r="E18">
        <v>0.10091689961642784</v>
      </c>
      <c r="F18">
        <v>0.1056528286852589</v>
      </c>
      <c r="G18">
        <v>4.8154342629482101E-2</v>
      </c>
      <c r="H18">
        <v>7.9983275641625412E-2</v>
      </c>
      <c r="I18">
        <v>3.3352023809523804E-2</v>
      </c>
      <c r="J18">
        <v>2E-3</v>
      </c>
      <c r="K18">
        <v>2.7000000000000003E-2</v>
      </c>
      <c r="L18">
        <v>0.43901266920354737</v>
      </c>
      <c r="M18">
        <v>0.04</v>
      </c>
      <c r="N18">
        <v>2.0183379923285569</v>
      </c>
      <c r="O18">
        <v>0.6</v>
      </c>
      <c r="P18">
        <v>2.3699999999999999E-2</v>
      </c>
      <c r="Q18">
        <v>0.29727429314640202</v>
      </c>
      <c r="R18">
        <v>995.72511333333375</v>
      </c>
      <c r="S18" s="12">
        <v>9.7680633618000048</v>
      </c>
      <c r="T18" s="5">
        <f>Tabelle1[[#This Row],[FmeasuredUncor]]-Tabelle1[[#This Row],[FdBR]]</f>
        <v>5.1431800980935627</v>
      </c>
      <c r="U18">
        <v>4.2769680971710544</v>
      </c>
      <c r="V18">
        <v>2.1120670090106777</v>
      </c>
      <c r="W18">
        <v>5.8488565005636581E-2</v>
      </c>
      <c r="X18">
        <v>4.6205966354452899E-2</v>
      </c>
      <c r="Y18">
        <v>0.44122549599277755</v>
      </c>
      <c r="Z18">
        <v>1.4493635788929642</v>
      </c>
      <c r="AA18">
        <v>0.32152302435606306</v>
      </c>
      <c r="AB18">
        <v>141152.68113295242</v>
      </c>
      <c r="AC18">
        <v>208092.00520248146</v>
      </c>
      <c r="AD18">
        <v>210000</v>
      </c>
      <c r="AE18">
        <v>2.2838756660964963</v>
      </c>
      <c r="AF18">
        <v>4.6248832637064421</v>
      </c>
      <c r="AG18">
        <v>4.8670047732696409</v>
      </c>
      <c r="AH18">
        <f t="shared" si="0"/>
        <v>232.49699999999999</v>
      </c>
      <c r="AJ18">
        <v>4</v>
      </c>
      <c r="AK18">
        <v>9.4918880369760821</v>
      </c>
      <c r="AL18">
        <v>20220428</v>
      </c>
      <c r="AM18">
        <v>0.93020771001242986</v>
      </c>
      <c r="AN18">
        <v>0.737250747463291</v>
      </c>
      <c r="AO18" s="1">
        <f>Tabelle1[[#This Row],[Ftotal]]/Tabelle1[[#This Row],[FmeasuredUncor]]</f>
        <v>0.97172670624722168</v>
      </c>
      <c r="AP18" s="12">
        <f>Tabelle1[[#This Row],[hDownMin]]-Tabelle1[[#This Row],[hgr]]</f>
        <v>-2.5136541196112777E-2</v>
      </c>
      <c r="AQ18">
        <f>Tabelle1[[#This Row],[hUp]]-Tabelle1[[#This Row],[hDown]]</f>
        <v>2.0933623974802432E-2</v>
      </c>
      <c r="AR18">
        <f>Tabelle1[[#This Row],[FmeasuredUncor]]/Tabelle1[[#This Row],[hmin - hgr]]</f>
        <v>-388.60013736936014</v>
      </c>
      <c r="AS18" s="1">
        <f>Tabelle1[[#This Row],[Fmeas/(hmin-hgr)]]/$AR$33</f>
        <v>0.98238597150465445</v>
      </c>
      <c r="AT18" s="15">
        <f>Tabelle1[[#This Row],[hDown]]-Tabelle1[[#This Row],[hDownMin]]</f>
        <v>4.6631251832101608E-2</v>
      </c>
      <c r="AU18" s="15">
        <f>Tabelle1[[#This Row],[hDown]]-Tabelle1[[#This Row],[hgr]]</f>
        <v>2.1494710635988831E-2</v>
      </c>
      <c r="AV18" s="15">
        <f>Tabelle1[[#This Row],[hDown]]-Tabelle1[[#This Row],[hDownMin]]-Tabelle1[[#This Row],[hgr]]</f>
        <v>-1.1857313173534972E-2</v>
      </c>
    </row>
    <row r="19" spans="1:48">
      <c r="A19">
        <v>0.05</v>
      </c>
      <c r="B19">
        <v>0.47399999999999998</v>
      </c>
      <c r="C19">
        <v>90</v>
      </c>
      <c r="D19">
        <v>3.5000000000000003E-2</v>
      </c>
      <c r="E19">
        <v>0.10046699364855335</v>
      </c>
      <c r="F19">
        <v>0.1047505555555556</v>
      </c>
      <c r="G19">
        <v>4.6326904761904757E-2</v>
      </c>
      <c r="H19">
        <v>6.9157301623147371E-2</v>
      </c>
      <c r="I19">
        <v>3.3200836653386454E-2</v>
      </c>
      <c r="J19">
        <v>2E-3</v>
      </c>
      <c r="K19">
        <v>2.7000000000000003E-2</v>
      </c>
      <c r="L19">
        <v>0.44097863247839281</v>
      </c>
      <c r="M19">
        <v>0.04</v>
      </c>
      <c r="N19">
        <v>2.0093398729710668</v>
      </c>
      <c r="O19">
        <v>0.6</v>
      </c>
      <c r="P19">
        <v>2.3699999999999999E-2</v>
      </c>
      <c r="Q19">
        <v>0.29860553113536881</v>
      </c>
      <c r="R19">
        <v>1003.0107766666673</v>
      </c>
      <c r="S19" s="12">
        <v>9.8395357191000077</v>
      </c>
      <c r="T19" s="5">
        <f>Tabelle1[[#This Row],[FmeasuredUncor]]-Tabelle1[[#This Row],[FdBR]]</f>
        <v>5.155407554289944</v>
      </c>
      <c r="U19">
        <v>4.2699340135919019</v>
      </c>
      <c r="V19">
        <v>2.100611975782475</v>
      </c>
      <c r="W19">
        <v>5.8488565005636588E-2</v>
      </c>
      <c r="X19">
        <v>4.6205966354452906E-2</v>
      </c>
      <c r="Y19">
        <v>0.44419262057129771</v>
      </c>
      <c r="Z19">
        <v>1.4592748243254487</v>
      </c>
      <c r="AA19">
        <v>0.32038027154097543</v>
      </c>
      <c r="AB19">
        <v>141280.8540171955</v>
      </c>
      <c r="AC19">
        <v>209023.87179475819</v>
      </c>
      <c r="AD19">
        <v>210000</v>
      </c>
      <c r="AE19">
        <v>2.3043765284847839</v>
      </c>
      <c r="AF19">
        <v>4.6841281648100637</v>
      </c>
      <c r="AG19">
        <v>7.2794094668308142</v>
      </c>
      <c r="AH19">
        <f t="shared" si="0"/>
        <v>232.49699999999999</v>
      </c>
      <c r="AJ19">
        <v>4</v>
      </c>
      <c r="AK19">
        <v>11.963537631640879</v>
      </c>
      <c r="AL19">
        <v>20220426</v>
      </c>
      <c r="AM19">
        <v>0.92606067416721327</v>
      </c>
      <c r="AN19">
        <v>0.6374616681449724</v>
      </c>
      <c r="AO19" s="1">
        <f>Tabelle1[[#This Row],[Ftotal]]/Tabelle1[[#This Row],[FmeasuredUncor]]</f>
        <v>1.2158640380173493</v>
      </c>
      <c r="AP19" s="12">
        <f>Tabelle1[[#This Row],[hDownMin]]-Tabelle1[[#This Row],[hgr]]</f>
        <v>-2.5287728352250134E-2</v>
      </c>
      <c r="AQ19">
        <f>Tabelle1[[#This Row],[hUp]]-Tabelle1[[#This Row],[hDown]]</f>
        <v>3.1309692025405983E-2</v>
      </c>
      <c r="AR19">
        <f>Tabelle1[[#This Row],[FmeasuredUncor]]/Tabelle1[[#This Row],[hmin - hgr]]</f>
        <v>-389.10318799847727</v>
      </c>
      <c r="AS19" s="1">
        <f>Tabelle1[[#This Row],[Fmeas/(hmin-hgr)]]/$AR$33</f>
        <v>0.98365768974013079</v>
      </c>
      <c r="AT19" s="15">
        <f>Tabelle1[[#This Row],[hDown]]-Tabelle1[[#This Row],[hDownMin]]</f>
        <v>3.5956464969760918E-2</v>
      </c>
      <c r="AU19" s="15">
        <f>Tabelle1[[#This Row],[hDown]]-Tabelle1[[#This Row],[hgr]]</f>
        <v>1.0668736617510784E-2</v>
      </c>
      <c r="AV19" s="15">
        <f>Tabelle1[[#This Row],[hDown]]-Tabelle1[[#This Row],[hDownMin]]-Tabelle1[[#This Row],[hgr]]</f>
        <v>-2.253210003587567E-2</v>
      </c>
    </row>
    <row r="20" spans="1:48">
      <c r="A20">
        <v>0.05</v>
      </c>
      <c r="B20">
        <v>0.47399999999999998</v>
      </c>
      <c r="C20">
        <v>90</v>
      </c>
      <c r="D20">
        <v>3.5000000000000003E-2</v>
      </c>
      <c r="E20">
        <v>0.10121772290978677</v>
      </c>
      <c r="F20">
        <v>0.10609503968253968</v>
      </c>
      <c r="G20">
        <v>4.909182539682537E-2</v>
      </c>
      <c r="H20">
        <v>7.8188090182401943E-2</v>
      </c>
      <c r="I20">
        <v>3.2986587301587308E-2</v>
      </c>
      <c r="J20">
        <v>2E-3</v>
      </c>
      <c r="K20">
        <v>2.7000000000000003E-2</v>
      </c>
      <c r="L20">
        <v>0.4377079052434471</v>
      </c>
      <c r="M20">
        <v>0.04</v>
      </c>
      <c r="N20">
        <v>2.0243544581957353</v>
      </c>
      <c r="O20">
        <v>0.6</v>
      </c>
      <c r="P20">
        <v>2.3699999999999999E-2</v>
      </c>
      <c r="Q20">
        <v>0.2963907815505627</v>
      </c>
      <c r="R20">
        <v>1000.1466233333331</v>
      </c>
      <c r="S20" s="12">
        <v>9.8114383748999963</v>
      </c>
      <c r="T20" s="5">
        <f>Tabelle1[[#This Row],[FmeasuredUncor]]-Tabelle1[[#This Row],[FdBR]]</f>
        <v>5.2255435594027615</v>
      </c>
      <c r="U20">
        <v>4.3216097784042171</v>
      </c>
      <c r="V20">
        <v>2.1394817739264202</v>
      </c>
      <c r="W20">
        <v>5.8488565005636581E-2</v>
      </c>
      <c r="X20">
        <v>4.6205966354452899E-2</v>
      </c>
      <c r="Y20">
        <v>0.43925994736671392</v>
      </c>
      <c r="Z20">
        <v>1.4735149668827514</v>
      </c>
      <c r="AA20">
        <v>0.32228595395521081</v>
      </c>
      <c r="AB20">
        <v>141067.10979512139</v>
      </c>
      <c r="AC20">
        <v>207473.54708539392</v>
      </c>
      <c r="AD20">
        <v>210000</v>
      </c>
      <c r="AE20">
        <v>2.2703202922043868</v>
      </c>
      <c r="AF20">
        <v>4.5858948154972348</v>
      </c>
      <c r="AG20">
        <v>5.3543205202187902</v>
      </c>
      <c r="AH20">
        <f t="shared" si="0"/>
        <v>232.49699999999999</v>
      </c>
      <c r="AJ20">
        <v>4</v>
      </c>
      <c r="AK20">
        <v>9.9402153357160259</v>
      </c>
      <c r="AL20">
        <v>20220427</v>
      </c>
      <c r="AM20">
        <v>0.93298056716417943</v>
      </c>
      <c r="AN20">
        <v>0.72070351541970934</v>
      </c>
      <c r="AO20" s="1">
        <f>Tabelle1[[#This Row],[Ftotal]]/Tabelle1[[#This Row],[FmeasuredUncor]]</f>
        <v>1.0131251867356648</v>
      </c>
      <c r="AP20" s="12">
        <f>Tabelle1[[#This Row],[hDownMin]]-Tabelle1[[#This Row],[hgr]]</f>
        <v>-2.5501977704049272E-2</v>
      </c>
      <c r="AQ20">
        <f>Tabelle1[[#This Row],[hUp]]-Tabelle1[[#This Row],[hDown]]</f>
        <v>2.3029632727384827E-2</v>
      </c>
      <c r="AR20">
        <f>Tabelle1[[#This Row],[FmeasuredUncor]]/Tabelle1[[#This Row],[hmin - hgr]]</f>
        <v>-384.73245050881326</v>
      </c>
      <c r="AS20" s="1">
        <f>Tabelle1[[#This Row],[Fmeas/(hmin-hgr)]]/$AR$33</f>
        <v>0.97260841110620633</v>
      </c>
      <c r="AT20" s="15">
        <f>Tabelle1[[#This Row],[hDown]]-Tabelle1[[#This Row],[hDownMin]]</f>
        <v>4.5201502880814634E-2</v>
      </c>
      <c r="AU20" s="15">
        <f>Tabelle1[[#This Row],[hDown]]-Tabelle1[[#This Row],[hgr]]</f>
        <v>1.9699525176765362E-2</v>
      </c>
      <c r="AV20" s="15">
        <f>Tabelle1[[#This Row],[hDown]]-Tabelle1[[#This Row],[hDownMin]]-Tabelle1[[#This Row],[hgr]]</f>
        <v>-1.3287062124821947E-2</v>
      </c>
    </row>
    <row r="21" spans="1:48" ht="15.75" thickBot="1">
      <c r="A21">
        <v>0.05</v>
      </c>
      <c r="B21">
        <v>0.47399999999999998</v>
      </c>
      <c r="C21">
        <v>90</v>
      </c>
      <c r="D21">
        <v>0.03</v>
      </c>
      <c r="E21">
        <v>9.4686333207380527E-2</v>
      </c>
      <c r="F21">
        <v>9.9652341269841307E-2</v>
      </c>
      <c r="G21">
        <v>4.2325577689243034E-2</v>
      </c>
      <c r="H21">
        <v>5.663043831475538E-2</v>
      </c>
      <c r="I21">
        <v>2.877191235059761E-2</v>
      </c>
      <c r="J21">
        <v>2E-3</v>
      </c>
      <c r="K21">
        <v>2.7000000000000003E-2</v>
      </c>
      <c r="L21">
        <v>0.40105770556276837</v>
      </c>
      <c r="M21">
        <v>0.04</v>
      </c>
      <c r="N21">
        <v>1.8937266641476105</v>
      </c>
      <c r="O21">
        <v>0.6</v>
      </c>
      <c r="P21">
        <v>2.3699999999999999E-2</v>
      </c>
      <c r="Q21">
        <v>0.316835587394587</v>
      </c>
      <c r="R21">
        <v>971.25497666666661</v>
      </c>
      <c r="S21" s="12">
        <v>9.528011321100001</v>
      </c>
      <c r="T21" s="5">
        <f>Tabelle1[[#This Row],[FmeasuredUncor]]-Tabelle1[[#This Row],[FdBR]]</f>
        <v>5.4440500952336341</v>
      </c>
      <c r="U21">
        <v>4.9988509120315072</v>
      </c>
      <c r="V21">
        <v>2.3330317782531687</v>
      </c>
      <c r="W21">
        <v>5.2776401275214518E-2</v>
      </c>
      <c r="X21">
        <v>4.1693357007419468E-2</v>
      </c>
      <c r="Y21">
        <v>0.416129698649714</v>
      </c>
      <c r="Z21">
        <v>1.5504606531507716</v>
      </c>
      <c r="AA21">
        <v>0.30551068372231716</v>
      </c>
      <c r="AB21">
        <v>122527.41383858513</v>
      </c>
      <c r="AC21">
        <v>190101.3524367522</v>
      </c>
      <c r="AD21">
        <v>190000</v>
      </c>
      <c r="AE21">
        <v>1.9060403058165756</v>
      </c>
      <c r="AF21">
        <v>4.0839612258663669</v>
      </c>
      <c r="AG21">
        <v>8.8478813948506687</v>
      </c>
      <c r="AH21">
        <f t="shared" si="0"/>
        <v>232.49699999999999</v>
      </c>
      <c r="AJ21">
        <v>4</v>
      </c>
      <c r="AK21">
        <v>12.931842620717035</v>
      </c>
      <c r="AL21">
        <v>20220428</v>
      </c>
      <c r="AM21">
        <v>0.92128476997194697</v>
      </c>
      <c r="AN21">
        <v>0.5510062389041086</v>
      </c>
      <c r="AO21" s="1">
        <f>Tabelle1[[#This Row],[Ftotal]]/Tabelle1[[#This Row],[FmeasuredUncor]]</f>
        <v>1.357244674140885</v>
      </c>
      <c r="AP21" s="12">
        <f>Tabelle1[[#This Row],[hDownMin]]-Tabelle1[[#This Row],[hgr]]</f>
        <v>-2.4004488924616908E-2</v>
      </c>
      <c r="AQ21">
        <f>Tabelle1[[#This Row],[hUp]]-Tabelle1[[#This Row],[hDown]]</f>
        <v>3.8055894892625147E-2</v>
      </c>
      <c r="AR21">
        <f>Tabelle1[[#This Row],[FmeasuredUncor]]/Tabelle1[[#This Row],[hmin - hgr]]</f>
        <v>-396.92623121540009</v>
      </c>
      <c r="AS21" s="1">
        <f>Tabelle1[[#This Row],[Fmeas/(hmin-hgr)]]/$AR$33</f>
        <v>1.0034344401108464</v>
      </c>
      <c r="AT21" s="15">
        <f>Tabelle1[[#This Row],[hDown]]-Tabelle1[[#This Row],[hDownMin]]</f>
        <v>2.785852596415777E-2</v>
      </c>
      <c r="AU21" s="15">
        <f>Tabelle1[[#This Row],[hDown]]-Tabelle1[[#This Row],[hgr]]</f>
        <v>3.8540370395408613E-3</v>
      </c>
      <c r="AV21" s="15">
        <f>Tabelle1[[#This Row],[hDown]]-Tabelle1[[#This Row],[hDownMin]]-Tabelle1[[#This Row],[hgr]]</f>
        <v>-2.4917875311056749E-2</v>
      </c>
    </row>
    <row r="22" spans="1:48" s="17" customFormat="1" ht="15.75" thickBot="1">
      <c r="A22" s="16">
        <v>0.05</v>
      </c>
      <c r="B22" s="17">
        <v>0.47399999999999998</v>
      </c>
      <c r="C22" s="17">
        <v>90</v>
      </c>
      <c r="D22" s="17">
        <v>0.03</v>
      </c>
      <c r="E22" s="17">
        <v>9.5175470472690218E-2</v>
      </c>
      <c r="F22" s="17">
        <v>0.10014365079365078</v>
      </c>
      <c r="G22" s="17">
        <v>4.3745896414342636E-2</v>
      </c>
      <c r="H22" s="17">
        <v>5.723651343302489E-2</v>
      </c>
      <c r="I22" s="17">
        <v>2.8251309523809529E-2</v>
      </c>
      <c r="J22" s="17">
        <v>2E-3</v>
      </c>
      <c r="K22" s="17">
        <v>2.7000000000000003E-2</v>
      </c>
      <c r="L22" s="17">
        <v>0.39899654139561419</v>
      </c>
      <c r="M22" s="17">
        <v>0.04</v>
      </c>
      <c r="N22" s="17">
        <v>1.9035094094538043</v>
      </c>
      <c r="O22" s="17">
        <v>0.6</v>
      </c>
      <c r="P22" s="17">
        <v>2.3699999999999999E-2</v>
      </c>
      <c r="Q22" s="17">
        <v>0.31520726770253521</v>
      </c>
      <c r="R22" s="17">
        <v>979.41674000000023</v>
      </c>
      <c r="S22" s="18">
        <v>9.608078219400003</v>
      </c>
      <c r="T22" s="17">
        <f>Tabelle1[[#This Row],[FmeasuredUncor]]-Tabelle1[[#This Row],[FdBR]]</f>
        <v>5.5851866451124845</v>
      </c>
      <c r="U22" s="17">
        <v>5.0930731917915795</v>
      </c>
      <c r="V22" s="17">
        <v>2.3883512746926714</v>
      </c>
      <c r="W22" s="17">
        <v>5.2776401275214518E-2</v>
      </c>
      <c r="X22" s="17">
        <v>4.1693357007419468E-2</v>
      </c>
      <c r="Y22" s="17">
        <v>0.41292588788009887</v>
      </c>
      <c r="Z22" s="17">
        <v>1.5935143080265466</v>
      </c>
      <c r="AA22" s="17">
        <v>0.30678247363507904</v>
      </c>
      <c r="AB22" s="17">
        <v>122405.14594118774</v>
      </c>
      <c r="AC22" s="17">
        <v>189124.3606215211</v>
      </c>
      <c r="AD22" s="17">
        <v>190000</v>
      </c>
      <c r="AE22" s="17">
        <v>1.8864991445410955</v>
      </c>
      <c r="AF22" s="17">
        <v>4.0228915742875184</v>
      </c>
      <c r="AG22" s="17">
        <v>8.8206936948510695</v>
      </c>
      <c r="AH22" s="17">
        <f t="shared" si="0"/>
        <v>232.49699999999999</v>
      </c>
      <c r="AJ22" s="17">
        <v>4</v>
      </c>
      <c r="AK22" s="17">
        <v>12.843585269138588</v>
      </c>
      <c r="AL22" s="17">
        <v>20220427</v>
      </c>
      <c r="AM22" s="17">
        <v>0.92604400710460233</v>
      </c>
      <c r="AN22" s="17">
        <v>0.55690326497964282</v>
      </c>
      <c r="AO22" s="19">
        <f>Tabelle1[[#This Row],[Ftotal]]/Tabelle1[[#This Row],[FmeasuredUncor]]</f>
        <v>1.3367486167218809</v>
      </c>
      <c r="AP22" s="18">
        <f>Tabelle1[[#This Row],[hDownMin]]-Tabelle1[[#This Row],[hgr]]</f>
        <v>-2.4525091751404989E-2</v>
      </c>
      <c r="AQ22" s="17">
        <f>Tabelle1[[#This Row],[hUp]]-Tabelle1[[#This Row],[hDown]]</f>
        <v>3.7938957039665329E-2</v>
      </c>
      <c r="AR22" s="17">
        <f>Tabelle1[[#This Row],[FmeasuredUncor]]/Tabelle1[[#This Row],[hmin - hgr]]</f>
        <v>-391.76523035228104</v>
      </c>
      <c r="AS22" s="19">
        <f>Tabelle1[[#This Row],[Fmeas/(hmin-hgr)]]/$AR$33</f>
        <v>0.99038736585818732</v>
      </c>
      <c r="AT22" s="20">
        <f>Tabelle1[[#This Row],[hDown]]-Tabelle1[[#This Row],[hDownMin]]</f>
        <v>2.898520390921536E-2</v>
      </c>
      <c r="AU22" s="20">
        <f>Tabelle1[[#This Row],[hDown]]-Tabelle1[[#This Row],[hgr]]</f>
        <v>4.4601121578103711E-3</v>
      </c>
      <c r="AV22" s="20">
        <f>Tabelle1[[#This Row],[hDown]]-Tabelle1[[#This Row],[hDownMin]]-Tabelle1[[#This Row],[hgr]]</f>
        <v>-2.3791197365999158E-2</v>
      </c>
    </row>
    <row r="23" spans="1:48" ht="15.75" thickBot="1">
      <c r="A23">
        <v>0.05</v>
      </c>
      <c r="B23">
        <v>0.47399999999999998</v>
      </c>
      <c r="C23">
        <v>90</v>
      </c>
      <c r="D23">
        <v>0.03</v>
      </c>
      <c r="E23">
        <v>9.4171052645629666E-2</v>
      </c>
      <c r="F23">
        <v>9.868924302788841E-2</v>
      </c>
      <c r="G23">
        <v>4.040908366533863E-2</v>
      </c>
      <c r="H23">
        <v>6.0999511185861534E-2</v>
      </c>
      <c r="I23">
        <v>2.7752828685258961E-2</v>
      </c>
      <c r="J23">
        <v>2E-3</v>
      </c>
      <c r="K23">
        <v>2.7000000000000003E-2</v>
      </c>
      <c r="L23">
        <v>0.40325219350796054</v>
      </c>
      <c r="M23">
        <v>0.04</v>
      </c>
      <c r="N23">
        <v>1.8834210529125932</v>
      </c>
      <c r="O23">
        <v>0.6</v>
      </c>
      <c r="P23">
        <v>2.3699999999999999E-2</v>
      </c>
      <c r="Q23">
        <v>0.3185692328712888</v>
      </c>
      <c r="R23">
        <v>976.65683333333391</v>
      </c>
      <c r="S23" s="12">
        <v>9.581003535000006</v>
      </c>
      <c r="T23" s="5">
        <f>Tabelle1[[#This Row],[FmeasuredUncor]]-Tabelle1[[#This Row],[FdBR]]</f>
        <v>5.431192221168974</v>
      </c>
      <c r="U23">
        <v>4.97209219781901</v>
      </c>
      <c r="V23">
        <v>2.3087805228799652</v>
      </c>
      <c r="W23">
        <v>5.2776401275214511E-2</v>
      </c>
      <c r="X23">
        <v>4.1693357007419468E-2</v>
      </c>
      <c r="Y23">
        <v>0.41954980371337303</v>
      </c>
      <c r="Z23">
        <v>1.6366392417692019</v>
      </c>
      <c r="AA23">
        <v>0.30416816852791789</v>
      </c>
      <c r="AB23">
        <v>122656.48115418191</v>
      </c>
      <c r="AC23">
        <v>191141.5397227733</v>
      </c>
      <c r="AD23">
        <v>190000</v>
      </c>
      <c r="AE23">
        <v>1.9269561290924326</v>
      </c>
      <c r="AF23">
        <v>4.149811313831032</v>
      </c>
      <c r="AG23">
        <v>7.7122838747717113</v>
      </c>
      <c r="AH23">
        <f t="shared" si="0"/>
        <v>232.49699999999999</v>
      </c>
      <c r="AJ23">
        <v>4</v>
      </c>
      <c r="AK23">
        <v>11.862095188602744</v>
      </c>
      <c r="AL23">
        <v>20220426</v>
      </c>
      <c r="AM23">
        <v>0.91627116222388982</v>
      </c>
      <c r="AN23">
        <v>0.593516706452069</v>
      </c>
      <c r="AO23" s="1">
        <f>Tabelle1[[#This Row],[Ftotal]]/Tabelle1[[#This Row],[FmeasuredUncor]]</f>
        <v>1.2380848358180609</v>
      </c>
      <c r="AP23" s="12">
        <f>Tabelle1[[#This Row],[hDownMin]]-Tabelle1[[#This Row],[hgr]]</f>
        <v>-2.5023572589955551E-2</v>
      </c>
      <c r="AQ23">
        <f>Tabelle1[[#This Row],[hUp]]-Tabelle1[[#This Row],[hDown]]</f>
        <v>3.3171541459768132E-2</v>
      </c>
      <c r="AR23">
        <f>Tabelle1[[#This Row],[FmeasuredUncor]]/Tabelle1[[#This Row],[hmin - hgr]]</f>
        <v>-382.87912329695945</v>
      </c>
      <c r="AS23" s="1">
        <f>Tabelle1[[#This Row],[Fmeas/(hmin-hgr)]]/$AR$33</f>
        <v>0.96792317690670715</v>
      </c>
      <c r="AT23" s="15">
        <f>Tabelle1[[#This Row],[hDown]]-Tabelle1[[#This Row],[hDownMin]]</f>
        <v>3.3246682500602573E-2</v>
      </c>
      <c r="AU23" s="15">
        <f>Tabelle1[[#This Row],[hDown]]-Tabelle1[[#This Row],[hgr]]</f>
        <v>8.2231099106470223E-3</v>
      </c>
      <c r="AV23" s="15">
        <f>Tabelle1[[#This Row],[hDown]]-Tabelle1[[#This Row],[hDownMin]]-Tabelle1[[#This Row],[hgr]]</f>
        <v>-1.9529718774611939E-2</v>
      </c>
    </row>
    <row r="24" spans="1:48" ht="15.75" thickBot="1">
      <c r="A24">
        <v>0.05</v>
      </c>
      <c r="B24">
        <v>0.47399999999999998</v>
      </c>
      <c r="C24">
        <v>90</v>
      </c>
      <c r="D24">
        <v>1.4999999999999999E-2</v>
      </c>
      <c r="E24">
        <v>7.2013157599376154E-2</v>
      </c>
      <c r="F24">
        <v>7.6808412698412723E-2</v>
      </c>
      <c r="G24">
        <v>2.3395595238095254E-2</v>
      </c>
      <c r="H24">
        <v>3.967453904910382E-2</v>
      </c>
      <c r="I24">
        <v>1.6822261904761906E-2</v>
      </c>
      <c r="J24">
        <v>2E-3</v>
      </c>
      <c r="K24">
        <v>2.7000000000000003E-2</v>
      </c>
      <c r="L24">
        <v>0.26366489687596179</v>
      </c>
      <c r="M24">
        <v>0.04</v>
      </c>
      <c r="N24">
        <v>1.4402631519875231</v>
      </c>
      <c r="O24">
        <v>0.6</v>
      </c>
      <c r="P24">
        <v>2.3699999999999999E-2</v>
      </c>
      <c r="Q24">
        <v>0.41659053706401961</v>
      </c>
      <c r="R24">
        <v>852.58670666666706</v>
      </c>
      <c r="S24" s="4">
        <v>8.363875592400003</v>
      </c>
      <c r="T24" s="5">
        <f>Tabelle1[[#This Row],[FmeasuredUncor]]-Tabelle1[[#This Row],[FdBR]]</f>
        <v>5.9435374805949781</v>
      </c>
      <c r="U24" s="2">
        <v>10.152770906700084</v>
      </c>
      <c r="V24" s="2">
        <v>3.455664128745402</v>
      </c>
      <c r="W24" s="2">
        <v>3.3247049452170697E-2</v>
      </c>
      <c r="X24" s="2">
        <v>2.6265169067214853E-2</v>
      </c>
      <c r="Y24" s="2">
        <v>0.31369809615328093</v>
      </c>
      <c r="Z24" s="2">
        <v>1.7340326134224453</v>
      </c>
      <c r="AA24" s="2">
        <v>0.24363508212892868</v>
      </c>
      <c r="AB24" s="2">
        <v>64238.01880489046</v>
      </c>
      <c r="AC24" s="2">
        <v>124977.16111920589</v>
      </c>
      <c r="AD24" s="2">
        <v>120000</v>
      </c>
      <c r="AE24" s="2">
        <v>0.82380225745864699</v>
      </c>
      <c r="AF24" s="2">
        <v>2.4203381118050249</v>
      </c>
      <c r="AG24" s="2">
        <v>7.1654293583012407</v>
      </c>
      <c r="AH24" s="2">
        <f t="shared" si="0"/>
        <v>232.49699999999999</v>
      </c>
      <c r="AI24" s="2"/>
      <c r="AJ24" s="2">
        <v>2</v>
      </c>
      <c r="AK24" s="2">
        <v>9.5857674701062656</v>
      </c>
      <c r="AL24" s="2">
        <v>20220428</v>
      </c>
      <c r="AM24" s="2">
        <v>0.86505357334917987</v>
      </c>
      <c r="AN24" s="2">
        <v>0.47658793086593038</v>
      </c>
      <c r="AO24" s="3">
        <f>Tabelle1[[#This Row],[Ftotal]]/Tabelle1[[#This Row],[FmeasuredUncor]]</f>
        <v>1.1460915892647372</v>
      </c>
      <c r="AP24" s="4">
        <f>Tabelle1[[#This Row],[hDownMin]]-Tabelle1[[#This Row],[hgr]]</f>
        <v>-1.6424787547408792E-2</v>
      </c>
      <c r="AQ24">
        <f>Tabelle1[[#This Row],[hUp]]-Tabelle1[[#This Row],[hDown]]</f>
        <v>3.2338618550272334E-2</v>
      </c>
      <c r="AR24">
        <f>Tabelle1[[#This Row],[FmeasuredUncor]]/Tabelle1[[#This Row],[hmin - hgr]]</f>
        <v>-509.22275665717854</v>
      </c>
      <c r="AS24" s="1">
        <f>Tabelle1[[#This Row],[Fmeas/(hmin-hgr)]]/$AR$33</f>
        <v>1.2873214505208868</v>
      </c>
      <c r="AT24" s="15">
        <f>Tabelle1[[#This Row],[hDown]]-Tabelle1[[#This Row],[hDownMin]]</f>
        <v>2.2852277144341914E-2</v>
      </c>
      <c r="AU24" s="15">
        <f>Tabelle1[[#This Row],[hDown]]-Tabelle1[[#This Row],[hgr]]</f>
        <v>6.4274895969331225E-3</v>
      </c>
      <c r="AV24" s="15">
        <f>Tabelle1[[#This Row],[hDown]]-Tabelle1[[#This Row],[hDownMin]]-Tabelle1[[#This Row],[hgr]]</f>
        <v>-1.0394772307828783E-2</v>
      </c>
    </row>
    <row r="25" spans="1:48">
      <c r="A25">
        <v>0.05</v>
      </c>
      <c r="B25">
        <v>0.47399999999999998</v>
      </c>
      <c r="C25">
        <v>90</v>
      </c>
      <c r="D25">
        <v>2.5000000000000001E-2</v>
      </c>
      <c r="E25">
        <v>8.7994292564544038E-2</v>
      </c>
      <c r="F25">
        <v>9.2397460317460323E-2</v>
      </c>
      <c r="G25">
        <v>3.665936507936509E-2</v>
      </c>
      <c r="H25">
        <v>5.526450513142897E-2</v>
      </c>
      <c r="I25">
        <v>2.246813492063492E-2</v>
      </c>
      <c r="J25">
        <v>2E-3</v>
      </c>
      <c r="K25">
        <v>2.7000000000000003E-2</v>
      </c>
      <c r="L25">
        <v>0.35963207042139761</v>
      </c>
      <c r="M25">
        <v>0.04</v>
      </c>
      <c r="N25">
        <v>1.7598858512908806</v>
      </c>
      <c r="O25">
        <v>0.6</v>
      </c>
      <c r="P25">
        <v>2.3699999999999999E-2</v>
      </c>
      <c r="Q25">
        <v>0.34093120275948491</v>
      </c>
      <c r="R25">
        <v>954.53787000000045</v>
      </c>
      <c r="S25" s="12">
        <v>9.3640165047000039</v>
      </c>
      <c r="T25" s="5">
        <f>Tabelle1[[#This Row],[FmeasuredUncor]]-Tabelle1[[#This Row],[FdBR]]</f>
        <v>5.8356501278364767</v>
      </c>
      <c r="U25">
        <v>6.1097999921849429</v>
      </c>
      <c r="V25">
        <v>2.6539240839903835</v>
      </c>
      <c r="W25">
        <v>4.6736079221438992E-2</v>
      </c>
      <c r="X25">
        <v>3.6921502584936802E-2</v>
      </c>
      <c r="Y25">
        <v>0.38707636817329144</v>
      </c>
      <c r="Z25">
        <v>1.87232855827053</v>
      </c>
      <c r="AA25">
        <v>0.28785222598339588</v>
      </c>
      <c r="AB25">
        <v>103520.89200581668</v>
      </c>
      <c r="AC25">
        <v>170465.60137974247</v>
      </c>
      <c r="AD25">
        <v>170000</v>
      </c>
      <c r="AE25">
        <v>1.5326224289956358</v>
      </c>
      <c r="AF25">
        <v>3.5283663768635272</v>
      </c>
      <c r="AG25">
        <v>7.6095773888369536</v>
      </c>
      <c r="AH25">
        <f t="shared" si="0"/>
        <v>232.49699999999999</v>
      </c>
      <c r="AJ25">
        <v>4</v>
      </c>
      <c r="AK25">
        <v>11.137943765700481</v>
      </c>
      <c r="AL25">
        <v>20220428</v>
      </c>
      <c r="AM25">
        <v>0.90963261352691283</v>
      </c>
      <c r="AN25">
        <v>0.57129155508693652</v>
      </c>
      <c r="AO25" s="1">
        <f>Tabelle1[[#This Row],[Ftotal]]/Tabelle1[[#This Row],[FmeasuredUncor]]</f>
        <v>1.1894408515950505</v>
      </c>
      <c r="AP25" s="12">
        <f>Tabelle1[[#This Row],[hDownMin]]-Tabelle1[[#This Row],[hgr]]</f>
        <v>-2.4267944300804072E-2</v>
      </c>
      <c r="AQ25">
        <f>Tabelle1[[#This Row],[hUp]]-Tabelle1[[#This Row],[hDown]]</f>
        <v>3.2729787433115068E-2</v>
      </c>
      <c r="AR25">
        <f>Tabelle1[[#This Row],[FmeasuredUncor]]/Tabelle1[[#This Row],[hmin - hgr]]</f>
        <v>-385.85948560915995</v>
      </c>
      <c r="AS25" s="1">
        <f>Tabelle1[[#This Row],[Fmeas/(hmin-hgr)]]/$AR$33</f>
        <v>0.97545756983133969</v>
      </c>
      <c r="AT25" s="15">
        <f>Tabelle1[[#This Row],[hDown]]-Tabelle1[[#This Row],[hDownMin]]</f>
        <v>3.2796370210794054E-2</v>
      </c>
      <c r="AU25" s="15">
        <f>Tabelle1[[#This Row],[hDown]]-Tabelle1[[#This Row],[hgr]]</f>
        <v>8.5284259099899784E-3</v>
      </c>
      <c r="AV25" s="15">
        <f>Tabelle1[[#This Row],[hDown]]-Tabelle1[[#This Row],[hDownMin]]-Tabelle1[[#This Row],[hgr]]</f>
        <v>-1.3939709010644938E-2</v>
      </c>
    </row>
    <row r="26" spans="1:48">
      <c r="A26">
        <v>0.05</v>
      </c>
      <c r="B26">
        <v>0.47399999999999998</v>
      </c>
      <c r="C26">
        <v>90</v>
      </c>
      <c r="D26">
        <v>2.5000000000000001E-2</v>
      </c>
      <c r="E26">
        <v>8.7470022914181711E-2</v>
      </c>
      <c r="F26">
        <v>9.1993665338645406E-2</v>
      </c>
      <c r="G26">
        <v>3.5620876494023915E-2</v>
      </c>
      <c r="H26">
        <v>5.4429640278736952E-2</v>
      </c>
      <c r="I26">
        <v>2.1937976190476185E-2</v>
      </c>
      <c r="J26">
        <v>2E-3</v>
      </c>
      <c r="K26">
        <v>2.7000000000000003E-2</v>
      </c>
      <c r="L26">
        <v>0.36178759952196599</v>
      </c>
      <c r="M26">
        <v>0.04</v>
      </c>
      <c r="N26">
        <v>1.7494004582836342</v>
      </c>
      <c r="O26">
        <v>0.6</v>
      </c>
      <c r="P26">
        <v>2.3699999999999999E-2</v>
      </c>
      <c r="Q26">
        <v>0.34297464434682373</v>
      </c>
      <c r="R26">
        <v>954.92149333333305</v>
      </c>
      <c r="S26" s="12">
        <v>9.367779849599998</v>
      </c>
      <c r="T26" s="5">
        <f>Tabelle1[[#This Row],[FmeasuredUncor]]-Tabelle1[[#This Row],[FdBR]]</f>
        <v>5.774744876036964</v>
      </c>
      <c r="U26">
        <v>6.0396388686415552</v>
      </c>
      <c r="V26">
        <v>2.6072053065240381</v>
      </c>
      <c r="W26">
        <v>4.6736079221438992E-2</v>
      </c>
      <c r="X26">
        <v>3.6921502584936802E-2</v>
      </c>
      <c r="Y26">
        <v>0.39056161080255553</v>
      </c>
      <c r="Z26">
        <v>1.9406077215117736</v>
      </c>
      <c r="AA26">
        <v>0.28644813074529524</v>
      </c>
      <c r="AB26">
        <v>103633.38160989464</v>
      </c>
      <c r="AC26">
        <v>171487.32217341187</v>
      </c>
      <c r="AD26">
        <v>170000</v>
      </c>
      <c r="AE26">
        <v>1.5510496659392174</v>
      </c>
      <c r="AF26">
        <v>3.5930349735630336</v>
      </c>
      <c r="AG26">
        <v>7.6817898415929999</v>
      </c>
      <c r="AH26">
        <f t="shared" si="0"/>
        <v>232.49699999999999</v>
      </c>
      <c r="AJ26">
        <v>4</v>
      </c>
      <c r="AK26">
        <v>11.274824815156034</v>
      </c>
      <c r="AL26">
        <v>20220426</v>
      </c>
      <c r="AM26">
        <v>0.90421302597920772</v>
      </c>
      <c r="AN26">
        <v>0.56266121923488155</v>
      </c>
      <c r="AO26" s="1">
        <f>Tabelle1[[#This Row],[Ftotal]]/Tabelle1[[#This Row],[FmeasuredUncor]]</f>
        <v>1.2035749127513353</v>
      </c>
      <c r="AP26" s="12">
        <f>Tabelle1[[#This Row],[hDownMin]]-Tabelle1[[#This Row],[hgr]]</f>
        <v>-2.4798103030962807E-2</v>
      </c>
      <c r="AQ26">
        <f>Tabelle1[[#This Row],[hUp]]-Tabelle1[[#This Row],[hDown]]</f>
        <v>3.3040382635444759E-2</v>
      </c>
      <c r="AR26">
        <f>Tabelle1[[#This Row],[FmeasuredUncor]]/Tabelle1[[#This Row],[hmin - hgr]]</f>
        <v>-377.76195372296934</v>
      </c>
      <c r="AS26" s="1">
        <f>Tabelle1[[#This Row],[Fmeas/(hmin-hgr)]]/$AR$33</f>
        <v>0.9549869086971049</v>
      </c>
      <c r="AT26" s="15">
        <f>Tabelle1[[#This Row],[hDown]]-Tabelle1[[#This Row],[hDownMin]]</f>
        <v>3.2491664088260763E-2</v>
      </c>
      <c r="AU26" s="15">
        <f>Tabelle1[[#This Row],[hDown]]-Tabelle1[[#This Row],[hgr]]</f>
        <v>7.6935610572979596E-3</v>
      </c>
      <c r="AV26" s="15">
        <f>Tabelle1[[#This Row],[hDown]]-Tabelle1[[#This Row],[hDownMin]]-Tabelle1[[#This Row],[hgr]]</f>
        <v>-1.4244415133178229E-2</v>
      </c>
    </row>
    <row r="27" spans="1:48">
      <c r="A27">
        <v>0.05</v>
      </c>
      <c r="B27">
        <v>0.47399999999999998</v>
      </c>
      <c r="C27">
        <v>90</v>
      </c>
      <c r="D27">
        <v>2.5000000000000001E-2</v>
      </c>
      <c r="E27">
        <v>8.80665207351706E-2</v>
      </c>
      <c r="F27">
        <v>9.2954603174603148E-2</v>
      </c>
      <c r="G27">
        <v>3.8208565737051788E-2</v>
      </c>
      <c r="H27">
        <v>5.5089750990732315E-2</v>
      </c>
      <c r="I27">
        <v>2.1715737051792829E-2</v>
      </c>
      <c r="J27">
        <v>2E-3</v>
      </c>
      <c r="K27">
        <v>2.7000000000000003E-2</v>
      </c>
      <c r="L27">
        <v>0.35933711648966127</v>
      </c>
      <c r="M27">
        <v>0.04</v>
      </c>
      <c r="N27">
        <v>1.7613304147034119</v>
      </c>
      <c r="O27">
        <v>0.6</v>
      </c>
      <c r="P27">
        <v>2.3699999999999999E-2</v>
      </c>
      <c r="Q27">
        <v>0.34065158643219884</v>
      </c>
      <c r="R27">
        <v>954.48115000000007</v>
      </c>
      <c r="S27" s="12">
        <v>9.3634600815000013</v>
      </c>
      <c r="T27" s="5">
        <f>Tabelle1[[#This Row],[FmeasuredUncor]]-Tabelle1[[#This Row],[FdBR]]</f>
        <v>5.8438660211040503</v>
      </c>
      <c r="U27">
        <v>6.1194706480710384</v>
      </c>
      <c r="V27">
        <v>2.6603806918706479</v>
      </c>
      <c r="W27">
        <v>4.6736079221438992E-2</v>
      </c>
      <c r="X27">
        <v>3.6921502584936802E-2</v>
      </c>
      <c r="Y27">
        <v>0.38660027207261372</v>
      </c>
      <c r="Z27">
        <v>1.9704741180332972</v>
      </c>
      <c r="AA27">
        <v>0.28804542809095318</v>
      </c>
      <c r="AB27">
        <v>103505.41354823319</v>
      </c>
      <c r="AC27">
        <v>170325.79321609944</v>
      </c>
      <c r="AD27">
        <v>170000</v>
      </c>
      <c r="AE27">
        <v>1.5301094849521868</v>
      </c>
      <c r="AF27">
        <v>3.5195940603959506</v>
      </c>
      <c r="AG27">
        <v>7.6670000352726673</v>
      </c>
      <c r="AH27">
        <f t="shared" si="0"/>
        <v>232.49699999999999</v>
      </c>
      <c r="AJ27">
        <v>4</v>
      </c>
      <c r="AK27">
        <v>11.186594095668617</v>
      </c>
      <c r="AL27">
        <v>20220427</v>
      </c>
      <c r="AM27">
        <v>0.91037926535741776</v>
      </c>
      <c r="AN27">
        <v>0.56948505081156042</v>
      </c>
      <c r="AO27" s="1">
        <f>Tabelle1[[#This Row],[Ftotal]]/Tabelle1[[#This Row],[FmeasuredUncor]]</f>
        <v>1.1947072981889142</v>
      </c>
      <c r="AP27" s="12">
        <f>Tabelle1[[#This Row],[hDownMin]]-Tabelle1[[#This Row],[hgr]]</f>
        <v>-2.5020342169646163E-2</v>
      </c>
      <c r="AQ27">
        <f>Tabelle1[[#This Row],[hUp]]-Tabelle1[[#This Row],[hDown]]</f>
        <v>3.2976769744438285E-2</v>
      </c>
      <c r="AR27">
        <f>Tabelle1[[#This Row],[FmeasuredUncor]]/Tabelle1[[#This Row],[hmin - hgr]]</f>
        <v>-374.23389408556676</v>
      </c>
      <c r="AS27" s="1">
        <f>Tabelle1[[#This Row],[Fmeas/(hmin-hgr)]]/$AR$33</f>
        <v>0.94606793013503154</v>
      </c>
      <c r="AT27" s="15">
        <f>Tabelle1[[#This Row],[hDown]]-Tabelle1[[#This Row],[hDownMin]]</f>
        <v>3.337401393893949E-2</v>
      </c>
      <c r="AU27" s="15">
        <f>Tabelle1[[#This Row],[hDown]]-Tabelle1[[#This Row],[hgr]]</f>
        <v>8.3536717692933235E-3</v>
      </c>
      <c r="AV27" s="15">
        <f>Tabelle1[[#This Row],[hDown]]-Tabelle1[[#This Row],[hDownMin]]-Tabelle1[[#This Row],[hgr]]</f>
        <v>-1.3362065282499502E-2</v>
      </c>
    </row>
    <row r="28" spans="1:48">
      <c r="A28">
        <v>0.05</v>
      </c>
      <c r="B28">
        <v>0.47399999999999998</v>
      </c>
      <c r="C28">
        <v>90</v>
      </c>
      <c r="D28">
        <v>2.5000000000000001E-2</v>
      </c>
      <c r="E28">
        <v>8.7359211489722269E-2</v>
      </c>
      <c r="F28">
        <v>9.1786031746031754E-2</v>
      </c>
      <c r="G28">
        <v>3.5352857142857193E-2</v>
      </c>
      <c r="H28">
        <v>5.4682875559310395E-2</v>
      </c>
      <c r="I28">
        <v>2.0698047808764941E-2</v>
      </c>
      <c r="J28">
        <v>2E-3</v>
      </c>
      <c r="K28">
        <v>2.7000000000000003E-2</v>
      </c>
      <c r="L28">
        <v>0.36224651162260363</v>
      </c>
      <c r="M28">
        <v>0.04</v>
      </c>
      <c r="N28">
        <v>1.7471842297944453</v>
      </c>
      <c r="O28">
        <v>0.6</v>
      </c>
      <c r="P28">
        <v>2.3699999999999999E-2</v>
      </c>
      <c r="Q28">
        <v>0.34340969301822816</v>
      </c>
      <c r="R28">
        <v>955.83672666666655</v>
      </c>
      <c r="S28" s="12">
        <v>9.3767582885999996</v>
      </c>
      <c r="T28" s="5">
        <f>Tabelle1[[#This Row],[FmeasuredUncor]]-Tabelle1[[#This Row],[FdBR]]</f>
        <v>5.76982724141115</v>
      </c>
      <c r="U28">
        <v>6.0301198890050731</v>
      </c>
      <c r="V28">
        <v>2.5996499977198084</v>
      </c>
      <c r="W28">
        <v>4.6736079221438992E-2</v>
      </c>
      <c r="X28">
        <v>3.6921502584936802E-2</v>
      </c>
      <c r="Y28">
        <v>0.39130496246093227</v>
      </c>
      <c r="Z28">
        <v>2.1175736180782505</v>
      </c>
      <c r="AA28">
        <v>0.28615096564130232</v>
      </c>
      <c r="AB28">
        <v>103657.18910100128</v>
      </c>
      <c r="AC28">
        <v>171704.84650911411</v>
      </c>
      <c r="AD28">
        <v>170000</v>
      </c>
      <c r="AE28">
        <v>1.5549870419155294</v>
      </c>
      <c r="AF28">
        <v>3.60693104718885</v>
      </c>
      <c r="AG28">
        <v>7.5971500748129692</v>
      </c>
      <c r="AH28">
        <f t="shared" si="0"/>
        <v>232.49699999999999</v>
      </c>
      <c r="AJ28">
        <v>4</v>
      </c>
      <c r="AK28">
        <v>11.204081122001819</v>
      </c>
      <c r="AL28">
        <v>20220426</v>
      </c>
      <c r="AM28">
        <v>0.90306752343919072</v>
      </c>
      <c r="AN28">
        <v>0.56527901481447862</v>
      </c>
      <c r="AO28" s="1">
        <f>Tabelle1[[#This Row],[Ftotal]]/Tabelle1[[#This Row],[FmeasuredUncor]]</f>
        <v>1.1948778860625455</v>
      </c>
      <c r="AP28" s="12">
        <f>Tabelle1[[#This Row],[hDownMin]]-Tabelle1[[#This Row],[hgr]]</f>
        <v>-2.6038031412674051E-2</v>
      </c>
      <c r="AQ28">
        <f>Tabelle1[[#This Row],[hUp]]-Tabelle1[[#This Row],[hDown]]</f>
        <v>3.2676335930411873E-2</v>
      </c>
      <c r="AR28">
        <f>Tabelle1[[#This Row],[FmeasuredUncor]]/Tabelle1[[#This Row],[hmin - hgr]]</f>
        <v>-360.11778847596935</v>
      </c>
      <c r="AS28" s="1">
        <f>Tabelle1[[#This Row],[Fmeas/(hmin-hgr)]]/$AR$33</f>
        <v>0.91038223991108347</v>
      </c>
      <c r="AT28" s="15">
        <f>Tabelle1[[#This Row],[hDown]]-Tabelle1[[#This Row],[hDownMin]]</f>
        <v>3.3984827750545454E-2</v>
      </c>
      <c r="AU28" s="15">
        <f>Tabelle1[[#This Row],[hDown]]-Tabelle1[[#This Row],[hgr]]</f>
        <v>7.9467963378714035E-3</v>
      </c>
      <c r="AV28" s="15">
        <f>Tabelle1[[#This Row],[hDown]]-Tabelle1[[#This Row],[hDownMin]]-Tabelle1[[#This Row],[hgr]]</f>
        <v>-1.2751251470893538E-2</v>
      </c>
    </row>
    <row r="29" spans="1:48" ht="15.75" thickBot="1">
      <c r="A29">
        <v>0.05</v>
      </c>
      <c r="B29">
        <v>0.47399999999999998</v>
      </c>
      <c r="C29">
        <v>90</v>
      </c>
      <c r="D29">
        <v>0.02</v>
      </c>
      <c r="E29">
        <v>8.0565810882196817E-2</v>
      </c>
      <c r="F29">
        <v>8.5525856573705192E-2</v>
      </c>
      <c r="G29">
        <v>3.0358690476190445E-2</v>
      </c>
      <c r="H29">
        <v>4.7507063141212981E-2</v>
      </c>
      <c r="I29">
        <v>1.7506269841269836E-2</v>
      </c>
      <c r="J29">
        <v>2E-3</v>
      </c>
      <c r="K29">
        <v>2.7000000000000003E-2</v>
      </c>
      <c r="L29">
        <v>0.31423323887623011</v>
      </c>
      <c r="M29">
        <v>0.04</v>
      </c>
      <c r="N29">
        <v>1.6113162176439362</v>
      </c>
      <c r="O29">
        <v>0.6</v>
      </c>
      <c r="P29">
        <v>2.3699999999999999E-2</v>
      </c>
      <c r="Q29">
        <v>0.37236638806833267</v>
      </c>
      <c r="R29">
        <v>921.52516333333335</v>
      </c>
      <c r="S29" s="12">
        <v>9.0401618523000007</v>
      </c>
      <c r="T29" s="5">
        <f>Tabelle1[[#This Row],[FmeasuredUncor]]-Tabelle1[[#This Row],[FdBR]]</f>
        <v>6.0697941981909542</v>
      </c>
      <c r="U29">
        <v>7.7259805777975528</v>
      </c>
      <c r="V29">
        <v>3.0434487932139733</v>
      </c>
      <c r="W29">
        <v>4.0275932140298593E-2</v>
      </c>
      <c r="X29">
        <v>3.1817986390835891E-2</v>
      </c>
      <c r="Y29">
        <v>0.3534615900857897</v>
      </c>
      <c r="Z29">
        <v>2.1778710185494647</v>
      </c>
      <c r="AA29">
        <v>0.26766848726516879</v>
      </c>
      <c r="AB29">
        <v>84110.335698434952</v>
      </c>
      <c r="AC29">
        <v>148946.5552273331</v>
      </c>
      <c r="AD29">
        <v>150000</v>
      </c>
      <c r="AE29">
        <v>1.1700989617135538</v>
      </c>
      <c r="AF29">
        <v>2.9703676541090465</v>
      </c>
      <c r="AG29">
        <v>7.6391267093703323</v>
      </c>
      <c r="AH29">
        <f t="shared" si="0"/>
        <v>232.49699999999999</v>
      </c>
      <c r="AJ29">
        <v>2</v>
      </c>
      <c r="AK29">
        <v>10.609494363479378</v>
      </c>
      <c r="AL29">
        <v>20220428</v>
      </c>
      <c r="AM29">
        <v>0.89243953479193994</v>
      </c>
      <c r="AN29">
        <v>0.52624284252619902</v>
      </c>
      <c r="AO29" s="1">
        <f>Tabelle1[[#This Row],[Ftotal]]/Tabelle1[[#This Row],[FmeasuredUncor]]</f>
        <v>1.1735956210540752</v>
      </c>
      <c r="AP29" s="12">
        <f>Tabelle1[[#This Row],[hDownMin]]-Tabelle1[[#This Row],[hgr]]</f>
        <v>-2.2769662299028756E-2</v>
      </c>
      <c r="AQ29">
        <f>Tabelle1[[#This Row],[hUp]]-Tabelle1[[#This Row],[hDown]]</f>
        <v>3.3058747740983836E-2</v>
      </c>
      <c r="AR29">
        <f>Tabelle1[[#This Row],[FmeasuredUncor]]/Tabelle1[[#This Row],[hmin - hgr]]</f>
        <v>-397.02661082881366</v>
      </c>
      <c r="AS29" s="1">
        <f>Tabelle1[[#This Row],[Fmeas/(hmin-hgr)]]/$AR$33</f>
        <v>1.0036882010197079</v>
      </c>
      <c r="AT29" s="15">
        <f>Tabelle1[[#This Row],[hDown]]-Tabelle1[[#This Row],[hDownMin]]</f>
        <v>3.0000793299943145E-2</v>
      </c>
      <c r="AU29" s="15">
        <f>Tabelle1[[#This Row],[hDown]]-Tabelle1[[#This Row],[hgr]]</f>
        <v>7.2311310009143884E-3</v>
      </c>
      <c r="AV29" s="15">
        <f>Tabelle1[[#This Row],[hDown]]-Tabelle1[[#This Row],[hDownMin]]-Tabelle1[[#This Row],[hgr]]</f>
        <v>-1.0275138840355448E-2</v>
      </c>
    </row>
    <row r="30" spans="1:48" ht="15.75" thickBot="1">
      <c r="A30">
        <v>0.05</v>
      </c>
      <c r="B30">
        <v>0.47399999999999998</v>
      </c>
      <c r="C30">
        <v>90</v>
      </c>
      <c r="D30">
        <v>1.4999999999999999E-2</v>
      </c>
      <c r="E30">
        <v>7.1860353382510719E-2</v>
      </c>
      <c r="F30">
        <v>7.6746587301587302E-2</v>
      </c>
      <c r="G30">
        <v>2.1688531746031758E-2</v>
      </c>
      <c r="H30">
        <v>3.9309615093625794E-2</v>
      </c>
      <c r="I30">
        <v>1.3716626984126984E-2</v>
      </c>
      <c r="J30">
        <v>2E-3</v>
      </c>
      <c r="K30">
        <v>2.7000000000000003E-2</v>
      </c>
      <c r="L30">
        <v>0.26422555523882257</v>
      </c>
      <c r="M30">
        <v>0.04</v>
      </c>
      <c r="N30">
        <v>1.4372070676502142</v>
      </c>
      <c r="O30">
        <v>0.6</v>
      </c>
      <c r="P30">
        <v>2.3699999999999999E-2</v>
      </c>
      <c r="Q30">
        <v>0.41747637727733966</v>
      </c>
      <c r="R30">
        <v>861.87732000000051</v>
      </c>
      <c r="S30" s="4">
        <v>8.4550165092000054</v>
      </c>
      <c r="T30" s="5">
        <f>Tabelle1[[#This Row],[FmeasuredUncor]]-Tabelle1[[#This Row],[FdBR]]</f>
        <v>6.0169760678435118</v>
      </c>
      <c r="U30" s="2">
        <v>10.219895879099838</v>
      </c>
      <c r="V30" s="2">
        <v>3.4679558081882131</v>
      </c>
      <c r="W30" s="2">
        <v>3.3247049452170697E-2</v>
      </c>
      <c r="X30" s="2">
        <v>2.6265169067214853E-2</v>
      </c>
      <c r="Y30" s="2">
        <v>0.31469920168540161</v>
      </c>
      <c r="Z30" s="2">
        <v>2.3551189885882189</v>
      </c>
      <c r="AA30" s="2">
        <v>0.24319768753493021</v>
      </c>
      <c r="AB30" s="2">
        <v>64259.044021714617</v>
      </c>
      <c r="AC30" s="2">
        <v>125242.91318320189</v>
      </c>
      <c r="AD30" s="2">
        <v>130000</v>
      </c>
      <c r="AE30" s="2">
        <v>0.82730945688897939</v>
      </c>
      <c r="AF30" s="2">
        <v>2.4380404413564931</v>
      </c>
      <c r="AG30" s="2">
        <v>7.1935221857347118</v>
      </c>
      <c r="AH30" s="2">
        <f t="shared" si="0"/>
        <v>232.49699999999999</v>
      </c>
      <c r="AI30" s="2"/>
      <c r="AJ30" s="2">
        <v>2</v>
      </c>
      <c r="AK30" s="2">
        <v>9.6315626270912045</v>
      </c>
      <c r="AL30" s="2">
        <v>20220426</v>
      </c>
      <c r="AM30" s="2">
        <v>0.86321802220507315</v>
      </c>
      <c r="AN30" s="2">
        <v>0.47220430456470402</v>
      </c>
      <c r="AO30" s="3">
        <f>Tabelle1[[#This Row],[Ftotal]]/Tabelle1[[#This Row],[FmeasuredUncor]]</f>
        <v>1.1391536156802278</v>
      </c>
      <c r="AP30" s="4">
        <f>Tabelle1[[#This Row],[hDownMin]]-Tabelle1[[#This Row],[hgr]]</f>
        <v>-1.9530422468043714E-2</v>
      </c>
      <c r="AQ30">
        <f>Tabelle1[[#This Row],[hUp]]-Tabelle1[[#This Row],[hDown]]</f>
        <v>3.2550738288884926E-2</v>
      </c>
      <c r="AR30">
        <f>Tabelle1[[#This Row],[FmeasuredUncor]]/Tabelle1[[#This Row],[hmin - hgr]]</f>
        <v>-432.91518773003332</v>
      </c>
      <c r="AS30" s="1">
        <f>Tabelle1[[#This Row],[Fmeas/(hmin-hgr)]]/$AR$33</f>
        <v>1.0944149689608971</v>
      </c>
      <c r="AT30" s="15">
        <f>Tabelle1[[#This Row],[hDown]]-Tabelle1[[#This Row],[hDownMin]]</f>
        <v>2.559298810949881E-2</v>
      </c>
      <c r="AU30" s="15">
        <f>Tabelle1[[#This Row],[hDown]]-Tabelle1[[#This Row],[hgr]]</f>
        <v>6.0625656414550963E-3</v>
      </c>
      <c r="AV30" s="15">
        <f>Tabelle1[[#This Row],[hDown]]-Tabelle1[[#This Row],[hDownMin]]-Tabelle1[[#This Row],[hgr]]</f>
        <v>-7.6540613426718876E-3</v>
      </c>
    </row>
    <row r="31" spans="1:48">
      <c r="A31">
        <v>0.05</v>
      </c>
      <c r="B31">
        <v>0.47399999999999998</v>
      </c>
      <c r="C31">
        <v>90</v>
      </c>
      <c r="D31">
        <v>0.02</v>
      </c>
      <c r="E31">
        <v>7.9776499518139601E-2</v>
      </c>
      <c r="F31">
        <v>8.4297698412698394E-2</v>
      </c>
      <c r="G31">
        <v>2.9403293650793687E-2</v>
      </c>
      <c r="H31">
        <v>4.6608810893151283E-2</v>
      </c>
      <c r="I31">
        <v>1.6340595238095241E-2</v>
      </c>
      <c r="J31">
        <v>2E-3</v>
      </c>
      <c r="K31">
        <v>2.7000000000000003E-2</v>
      </c>
      <c r="L31">
        <v>0.3173422730894086</v>
      </c>
      <c r="M31">
        <v>0.04</v>
      </c>
      <c r="N31">
        <v>1.595529990362792</v>
      </c>
      <c r="O31">
        <v>0.6</v>
      </c>
      <c r="P31">
        <v>2.3699999999999999E-2</v>
      </c>
      <c r="Q31">
        <v>0.37605059361094917</v>
      </c>
      <c r="R31">
        <v>927.08347333333268</v>
      </c>
      <c r="S31" s="12">
        <v>9.0946888733999955</v>
      </c>
      <c r="T31" s="5">
        <f>Tabelle1[[#This Row],[FmeasuredUncor]]-Tabelle1[[#This Row],[FdBR]]</f>
        <v>6.0293714409929535</v>
      </c>
      <c r="U31">
        <v>7.6210294483522185</v>
      </c>
      <c r="V31">
        <v>2.9669647838913655</v>
      </c>
      <c r="W31">
        <v>4.0275932140298593E-2</v>
      </c>
      <c r="X31">
        <v>3.1817986390835891E-2</v>
      </c>
      <c r="Y31">
        <v>0.35872028540853007</v>
      </c>
      <c r="Z31">
        <v>2.4150202379255181</v>
      </c>
      <c r="AA31">
        <v>0.26548674874722761</v>
      </c>
      <c r="AB31">
        <v>84250.168322561905</v>
      </c>
      <c r="AC31">
        <v>150420.23744437966</v>
      </c>
      <c r="AD31">
        <v>150000</v>
      </c>
      <c r="AE31">
        <v>1.1933675017312004</v>
      </c>
      <c r="AF31">
        <v>3.0653174324070425</v>
      </c>
      <c r="AG31">
        <v>7.6438130352245128</v>
      </c>
      <c r="AH31">
        <f t="shared" si="0"/>
        <v>232.49699999999999</v>
      </c>
      <c r="AJ31">
        <v>2</v>
      </c>
      <c r="AK31">
        <v>10.709130467631555</v>
      </c>
      <c r="AL31">
        <v>20220426</v>
      </c>
      <c r="AM31">
        <v>0.88369621478023919</v>
      </c>
      <c r="AN31">
        <v>0.5162927680515792</v>
      </c>
      <c r="AO31" s="1">
        <f>Tabelle1[[#This Row],[Ftotal]]/Tabelle1[[#This Row],[FmeasuredUncor]]</f>
        <v>1.1775147689717516</v>
      </c>
      <c r="AP31" s="12">
        <f>Tabelle1[[#This Row],[hDownMin]]-Tabelle1[[#This Row],[hgr]]</f>
        <v>-2.3935336902203352E-2</v>
      </c>
      <c r="AQ31">
        <f>Tabelle1[[#This Row],[hUp]]-Tabelle1[[#This Row],[hDown]]</f>
        <v>3.3167688624988319E-2</v>
      </c>
      <c r="AR31">
        <f>Tabelle1[[#This Row],[FmeasuredUncor]]/Tabelle1[[#This Row],[hmin - hgr]]</f>
        <v>-379.96911890397456</v>
      </c>
      <c r="AS31" s="1">
        <f>Tabelle1[[#This Row],[Fmeas/(hmin-hgr)]]/$AR$33</f>
        <v>0.96056664967530259</v>
      </c>
      <c r="AT31" s="15">
        <f>Tabelle1[[#This Row],[hDown]]-Tabelle1[[#This Row],[hDownMin]]</f>
        <v>3.0268215655056042E-2</v>
      </c>
      <c r="AU31" s="15">
        <f>Tabelle1[[#This Row],[hDown]]-Tabelle1[[#This Row],[hgr]]</f>
        <v>6.33287875285269E-3</v>
      </c>
      <c r="AV31" s="15">
        <f>Tabelle1[[#This Row],[hDown]]-Tabelle1[[#This Row],[hDownMin]]-Tabelle1[[#This Row],[hgr]]</f>
        <v>-1.0007716485242551E-2</v>
      </c>
    </row>
    <row r="33" spans="36:44">
      <c r="AR33">
        <f>AVERAGE(AR15:AR31)</f>
        <v>-395.56767771649618</v>
      </c>
    </row>
    <row r="40" spans="36:44">
      <c r="AJ40" s="14" t="s">
        <v>45</v>
      </c>
      <c r="AK40">
        <f>13.96/1000</f>
        <v>1.396E-2</v>
      </c>
    </row>
  </sheetData>
  <phoneticPr fontId="2" type="noConversion"/>
  <conditionalFormatting sqref="Z2:Z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K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5:AR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:AS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2022-04-28T13:22:15Z</dcterms:created>
  <dcterms:modified xsi:type="dcterms:W3CDTF">2022-04-29T13:51:29Z</dcterms:modified>
</cp:coreProperties>
</file>