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Korisnik\OneDrive\Desktop\Data Analyst Jana\"/>
    </mc:Choice>
  </mc:AlternateContent>
  <xr:revisionPtr revIDLastSave="0" documentId="13_ncr:1_{D52CA4A6-FD98-43EE-BC8B-D01F09727B0B}" xr6:coauthVersionLast="47" xr6:coauthVersionMax="47" xr10:uidLastSave="{00000000-0000-0000-0000-000000000000}"/>
  <bookViews>
    <workbookView xWindow="-108" yWindow="-108" windowWidth="23256" windowHeight="12576" xr2:uid="{5B4BB809-3A8E-4C8E-8642-232648734960}"/>
  </bookViews>
  <sheets>
    <sheet name="Informations" sheetId="5" r:id="rId1"/>
    <sheet name="Expenses - August (ENG-SRB)" sheetId="1" r:id="rId2"/>
    <sheet name="Pivot Analysis - August 2025 "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 l="1"/>
  <c r="K8" i="1"/>
  <c r="J8" i="1"/>
  <c r="I8" i="1"/>
  <c r="H8" i="1"/>
  <c r="M3" i="1"/>
  <c r="G8" i="1"/>
  <c r="L3" i="1"/>
  <c r="K3" i="1"/>
  <c r="J3" i="1"/>
  <c r="I3" i="1"/>
  <c r="H3" i="1"/>
  <c r="G3" i="1"/>
</calcChain>
</file>

<file path=xl/sharedStrings.xml><?xml version="1.0" encoding="utf-8"?>
<sst xmlns="http://schemas.openxmlformats.org/spreadsheetml/2006/main" count="259" uniqueCount="130">
  <si>
    <t>Datum</t>
  </si>
  <si>
    <t>01.08.2025.</t>
  </si>
  <si>
    <t>02.08.2025.</t>
  </si>
  <si>
    <t>03.08.2025.</t>
  </si>
  <si>
    <t>05.08.2025.</t>
  </si>
  <si>
    <t>Kategorija</t>
  </si>
  <si>
    <t>Opis</t>
  </si>
  <si>
    <t>Oprema</t>
  </si>
  <si>
    <t>Novi Monitor</t>
  </si>
  <si>
    <t>Pretplata</t>
  </si>
  <si>
    <t>Canva Pro</t>
  </si>
  <si>
    <t>Plata</t>
  </si>
  <si>
    <t>Plata Programera</t>
  </si>
  <si>
    <t>Marketing</t>
  </si>
  <si>
    <t>Plata Dizajnera</t>
  </si>
  <si>
    <t>08.08.2025.</t>
  </si>
  <si>
    <t>Tastatura</t>
  </si>
  <si>
    <t>11.08.2025.</t>
  </si>
  <si>
    <t>Miš</t>
  </si>
  <si>
    <t>12.08.2025.</t>
  </si>
  <si>
    <t>Netflix</t>
  </si>
  <si>
    <t>14.08.2025.</t>
  </si>
  <si>
    <t>Plata menadžera projekta</t>
  </si>
  <si>
    <t>SEO alat</t>
  </si>
  <si>
    <t xml:space="preserve">14.08.2025. </t>
  </si>
  <si>
    <t>Tik Tok ads</t>
  </si>
  <si>
    <t>LinkedIn kompanija</t>
  </si>
  <si>
    <t>16.08.2025.</t>
  </si>
  <si>
    <t>Iznos u RSD</t>
  </si>
  <si>
    <t xml:space="preserve">Marketing </t>
  </si>
  <si>
    <t>Izrada promotivnog videa</t>
  </si>
  <si>
    <t>Web kamera za online sastanke</t>
  </si>
  <si>
    <t>17.08.2025.</t>
  </si>
  <si>
    <t>Notion</t>
  </si>
  <si>
    <t>18.08.2025.</t>
  </si>
  <si>
    <t xml:space="preserve">Pretplata </t>
  </si>
  <si>
    <t>Adobe Photoshop</t>
  </si>
  <si>
    <t xml:space="preserve"> Kancelarijske stolice (2 komada)</t>
  </si>
  <si>
    <t>19.08.2025.</t>
  </si>
  <si>
    <t>Dizajn logotipa za kompaniju</t>
  </si>
  <si>
    <t>20.08.2025.</t>
  </si>
  <si>
    <t>Kancelarijski pribor</t>
  </si>
  <si>
    <t>Hemijske olovke, blokovi, papiri</t>
  </si>
  <si>
    <t>Google ads kampanja</t>
  </si>
  <si>
    <t>21.08.2025.</t>
  </si>
  <si>
    <t>Komunalije</t>
  </si>
  <si>
    <t>Račun za internet</t>
  </si>
  <si>
    <t>Račun za gas</t>
  </si>
  <si>
    <t>22.08.2025.</t>
  </si>
  <si>
    <t>Influencer saradnja</t>
  </si>
  <si>
    <t>23.08.2025.</t>
  </si>
  <si>
    <t>Fascikle, registratori</t>
  </si>
  <si>
    <t>24.08.2025.</t>
  </si>
  <si>
    <t>Račun za struju</t>
  </si>
  <si>
    <t>25.08.2025.</t>
  </si>
  <si>
    <t>Čišćenje i održavanje prostora</t>
  </si>
  <si>
    <t>29.08.2025.</t>
  </si>
  <si>
    <t>Račun za vodu</t>
  </si>
  <si>
    <t>31.08.2025.</t>
  </si>
  <si>
    <t xml:space="preserve">Influencer saradnja </t>
  </si>
  <si>
    <t>MARKETING</t>
  </si>
  <si>
    <t>Row Labels</t>
  </si>
  <si>
    <t>Grand Total</t>
  </si>
  <si>
    <t>Sum of Iznos u RSD</t>
  </si>
  <si>
    <t>TROŠKOVI PO DANIMA</t>
  </si>
  <si>
    <t>TROŠKOVI PO KATEGORIJI</t>
  </si>
  <si>
    <t>TROŠKOVI PO KATEGORIJI I PO DANIMA</t>
  </si>
  <si>
    <t>Jana Kurdulić</t>
  </si>
  <si>
    <t>Author:</t>
  </si>
  <si>
    <t>University:</t>
  </si>
  <si>
    <t>Singidunum University, Information Technology</t>
  </si>
  <si>
    <t>Year:</t>
  </si>
  <si>
    <t>Project Title:</t>
  </si>
  <si>
    <t>Monthly Expense Analysis in Excel</t>
  </si>
  <si>
    <t>Project Description:</t>
  </si>
  <si>
    <t>Tools Used:</t>
  </si>
  <si>
    <t>Microsoft Excel,                                                              Functions: SUM, AVERAGE, IF, etc.                     Pivot Tables                                                                           Chart Visualization</t>
  </si>
  <si>
    <t>Project Goals:</t>
  </si>
  <si>
    <t>Visualize monthly spending.                                           Practise working with business data.                      Analyse costs by category and date.                        Prepare for future work in data analysis.</t>
  </si>
  <si>
    <t>Location:</t>
  </si>
  <si>
    <t>Belgrade, Serbia</t>
  </si>
  <si>
    <t>This project presnts a fictional company's expense analysis for the month of August 2025. The data was generated manually to simulate realystic financial records, and all values were calcuated using Excel functions. This project currently includes expense analysis for two additional months will be added, followed by a comparative summary of all three months.</t>
  </si>
  <si>
    <t>Languages:</t>
  </si>
  <si>
    <t>Project available in Serbian and English</t>
  </si>
  <si>
    <t>Last update:</t>
  </si>
  <si>
    <t>"August 2025-analysis for one month (two more to come)</t>
  </si>
  <si>
    <t>Date</t>
  </si>
  <si>
    <t>Category</t>
  </si>
  <si>
    <t>Description</t>
  </si>
  <si>
    <t>Amount (RSD)</t>
  </si>
  <si>
    <t>Equipment</t>
  </si>
  <si>
    <t>Subscription</t>
  </si>
  <si>
    <t>Office Supplies</t>
  </si>
  <si>
    <t>Utilities</t>
  </si>
  <si>
    <t xml:space="preserve"> Staff Salaries</t>
  </si>
  <si>
    <t>Staff Salaries</t>
  </si>
  <si>
    <t>Plata pripravnika</t>
  </si>
  <si>
    <t>Monitor</t>
  </si>
  <si>
    <t xml:space="preserve">Programmer Salary </t>
  </si>
  <si>
    <t xml:space="preserve">Project Menager Salary </t>
  </si>
  <si>
    <t>Designer Salary</t>
  </si>
  <si>
    <t>Keyboard</t>
  </si>
  <si>
    <t>Computer Mouse</t>
  </si>
  <si>
    <t>SEO Tool</t>
  </si>
  <si>
    <t>LinkedIn Company Page</t>
  </si>
  <si>
    <t>Promotional Video Production</t>
  </si>
  <si>
    <t>Webcam for Online Meetings</t>
  </si>
  <si>
    <t>Intern Salary</t>
  </si>
  <si>
    <t xml:space="preserve"> Two Office Chairs</t>
  </si>
  <si>
    <t>Company Logo Design</t>
  </si>
  <si>
    <t>Pens, Notepads, Paper</t>
  </si>
  <si>
    <t>Google ads Company Account</t>
  </si>
  <si>
    <t>Internet Bill</t>
  </si>
  <si>
    <t>Gas Bill</t>
  </si>
  <si>
    <t>Influencer Partnership</t>
  </si>
  <si>
    <t>Folders and Binders</t>
  </si>
  <si>
    <t>Electricity Bill</t>
  </si>
  <si>
    <t>Cleaning and Space Maintenance</t>
  </si>
  <si>
    <t>Water Bill</t>
  </si>
  <si>
    <t>English Language Version</t>
  </si>
  <si>
    <t>UKUPNI TROŠKOVI / TOTAL EXPENSES</t>
  </si>
  <si>
    <t>PROSEČNI TROŠKOVI / AVERAGE EXPENSES</t>
  </si>
  <si>
    <r>
      <t xml:space="preserve">OPREMA / </t>
    </r>
    <r>
      <rPr>
        <i/>
        <sz val="11"/>
        <color theme="1"/>
        <rFont val="Aptos Narrow"/>
        <family val="2"/>
        <scheme val="minor"/>
      </rPr>
      <t>EQUIPMENT</t>
    </r>
  </si>
  <si>
    <r>
      <t xml:space="preserve">PRETPLATE / </t>
    </r>
    <r>
      <rPr>
        <i/>
        <sz val="11"/>
        <color theme="1"/>
        <rFont val="Aptos Narrow"/>
        <family val="2"/>
        <scheme val="minor"/>
      </rPr>
      <t>SUBSCRIPTION</t>
    </r>
  </si>
  <si>
    <r>
      <t xml:space="preserve">PLATE / STAFF </t>
    </r>
    <r>
      <rPr>
        <i/>
        <sz val="11"/>
        <color theme="1"/>
        <rFont val="Aptos Narrow"/>
        <family val="2"/>
        <scheme val="minor"/>
      </rPr>
      <t>SALARIES</t>
    </r>
  </si>
  <si>
    <r>
      <t xml:space="preserve">KANCELARIJSKI PRIBOR / </t>
    </r>
    <r>
      <rPr>
        <i/>
        <sz val="11"/>
        <color theme="1"/>
        <rFont val="Aptos Narrow"/>
        <family val="2"/>
        <scheme val="minor"/>
      </rPr>
      <t>OFFICE SUPPLIES</t>
    </r>
  </si>
  <si>
    <r>
      <t xml:space="preserve">KOMUNALIJE / </t>
    </r>
    <r>
      <rPr>
        <i/>
        <sz val="11"/>
        <color theme="1"/>
        <rFont val="Aptos Narrow"/>
        <family val="2"/>
        <scheme val="minor"/>
      </rPr>
      <t>UTILITIES</t>
    </r>
  </si>
  <si>
    <t>Iznos (u RSD) / Amount</t>
  </si>
  <si>
    <t>SUMA TROŠKOVA / Total Cost</t>
  </si>
  <si>
    <r>
      <t xml:space="preserve">PLATE / </t>
    </r>
    <r>
      <rPr>
        <i/>
        <sz val="11"/>
        <color theme="1"/>
        <rFont val="Aptos Narrow"/>
        <family val="2"/>
        <scheme val="minor"/>
      </rPr>
      <t>STAFF SALARIES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</si>
</sst>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RSD&quot;"/>
    <numFmt numFmtId="165" formatCode="yyyy\-mm\-dd"/>
  </numFmts>
  <fonts count="7" x14ac:knownFonts="1">
    <font>
      <sz val="11"/>
      <color theme="1"/>
      <name val="Aptos Narrow"/>
      <family val="2"/>
      <charset val="238"/>
      <scheme val="minor"/>
    </font>
    <font>
      <b/>
      <sz val="11"/>
      <color theme="1"/>
      <name val="Aptos Narrow"/>
      <family val="2"/>
      <scheme val="minor"/>
    </font>
    <font>
      <sz val="11"/>
      <color theme="1"/>
      <name val="Aptos Narrow"/>
      <family val="2"/>
      <scheme val="minor"/>
    </font>
    <font>
      <sz val="12"/>
      <color theme="1"/>
      <name val="Aptos Narrow"/>
      <family val="2"/>
      <charset val="238"/>
      <scheme val="minor"/>
    </font>
    <font>
      <b/>
      <sz val="12"/>
      <color theme="1"/>
      <name val="Aptos Narrow"/>
      <family val="2"/>
      <scheme val="minor"/>
    </font>
    <font>
      <sz val="12"/>
      <color theme="1"/>
      <name val="Aptos Narrow"/>
      <family val="2"/>
      <scheme val="minor"/>
    </font>
    <font>
      <i/>
      <sz val="11"/>
      <color theme="1"/>
      <name val="Aptos Narrow"/>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0" fillId="7" borderId="1" xfId="0" applyFill="1" applyBorder="1" applyAlignment="1">
      <alignment horizontal="center"/>
    </xf>
    <xf numFmtId="164" fontId="1" fillId="7" borderId="1" xfId="0" applyNumberFormat="1" applyFont="1" applyFill="1" applyBorder="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vertical="top"/>
    </xf>
    <xf numFmtId="0" fontId="1" fillId="5" borderId="2" xfId="0" applyFont="1" applyFill="1" applyBorder="1" applyAlignment="1">
      <alignment horizontal="center"/>
    </xf>
    <xf numFmtId="0" fontId="2" fillId="5" borderId="1" xfId="0" applyFont="1"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1"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5" borderId="1" xfId="0" applyFont="1" applyFill="1" applyBorder="1" applyAlignment="1">
      <alignment horizontal="center"/>
    </xf>
    <xf numFmtId="0" fontId="4" fillId="2" borderId="1" xfId="0" applyFont="1" applyFill="1" applyBorder="1" applyAlignment="1">
      <alignment horizont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165"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0" fontId="5" fillId="3" borderId="1" xfId="0" applyFont="1" applyFill="1" applyBorder="1"/>
    <xf numFmtId="0" fontId="5" fillId="3" borderId="1" xfId="0" applyFont="1" applyFill="1" applyBorder="1" applyAlignment="1">
      <alignment horizontal="center"/>
    </xf>
    <xf numFmtId="14" fontId="5" fillId="3" borderId="1" xfId="0" applyNumberFormat="1" applyFont="1" applyFill="1" applyBorder="1"/>
    <xf numFmtId="0" fontId="5" fillId="3" borderId="1" xfId="0" applyFont="1" applyFill="1" applyBorder="1" applyAlignment="1">
      <alignment horizontal="center" wrapText="1"/>
    </xf>
    <xf numFmtId="164" fontId="5" fillId="3" borderId="1" xfId="0" applyNumberFormat="1" applyFont="1" applyFill="1" applyBorder="1" applyAlignment="1">
      <alignment horizontal="center"/>
    </xf>
    <xf numFmtId="0" fontId="4" fillId="8" borderId="4" xfId="0" applyFont="1" applyFill="1" applyBorder="1" applyAlignment="1">
      <alignment horizontal="center"/>
    </xf>
    <xf numFmtId="0" fontId="0" fillId="8" borderId="4" xfId="0" applyFill="1" applyBorder="1" applyAlignment="1">
      <alignment horizontal="center"/>
    </xf>
    <xf numFmtId="0" fontId="0" fillId="4" borderId="2"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wrapText="1"/>
    </xf>
    <xf numFmtId="0" fontId="0" fillId="6"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[Troškovi.xlsx]Pivot Analysis - August 2025 !PivotTable1</c:name>
    <c:fmtId val="1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 - August 2025 '!$B$3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378-44AD-BE01-6DC8E54F355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378-44AD-BE01-6DC8E54F355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378-44AD-BE01-6DC8E54F3557}"/>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378-44AD-BE01-6DC8E54F3557}"/>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378-44AD-BE01-6DC8E54F3557}"/>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378-44AD-BE01-6DC8E54F3557}"/>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378-44AD-BE01-6DC8E54F3557}"/>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378-44AD-BE01-6DC8E54F3557}"/>
              </c:ext>
            </c:extLst>
          </c:dPt>
          <c:cat>
            <c:strRef>
              <c:f>'Pivot Analysis - August 2025 '!$A$4:$A$12</c:f>
              <c:strCache>
                <c:ptCount val="8"/>
                <c:pt idx="0">
                  <c:v>Kancelarijski pribor</c:v>
                </c:pt>
                <c:pt idx="1">
                  <c:v>Komunalije</c:v>
                </c:pt>
                <c:pt idx="2">
                  <c:v>Marketing</c:v>
                </c:pt>
                <c:pt idx="3">
                  <c:v>Marketing </c:v>
                </c:pt>
                <c:pt idx="4">
                  <c:v>Oprema</c:v>
                </c:pt>
                <c:pt idx="5">
                  <c:v>Plata</c:v>
                </c:pt>
                <c:pt idx="6">
                  <c:v>Pretplata</c:v>
                </c:pt>
                <c:pt idx="7">
                  <c:v>Pretplata </c:v>
                </c:pt>
              </c:strCache>
            </c:strRef>
          </c:cat>
          <c:val>
            <c:numRef>
              <c:f>'Pivot Analysis - August 2025 '!$B$4:$B$12</c:f>
              <c:numCache>
                <c:formatCode>#,##0.00\ "RSD"</c:formatCode>
                <c:ptCount val="8"/>
                <c:pt idx="0">
                  <c:v>10800</c:v>
                </c:pt>
                <c:pt idx="1">
                  <c:v>24450</c:v>
                </c:pt>
                <c:pt idx="2">
                  <c:v>87900</c:v>
                </c:pt>
                <c:pt idx="3">
                  <c:v>48000</c:v>
                </c:pt>
                <c:pt idx="4">
                  <c:v>95300</c:v>
                </c:pt>
                <c:pt idx="5">
                  <c:v>655000</c:v>
                </c:pt>
                <c:pt idx="6">
                  <c:v>4250</c:v>
                </c:pt>
                <c:pt idx="7">
                  <c:v>2400</c:v>
                </c:pt>
              </c:numCache>
            </c:numRef>
          </c:val>
          <c:extLst>
            <c:ext xmlns:c16="http://schemas.microsoft.com/office/drawing/2014/chart" uri="{C3380CC4-5D6E-409C-BE32-E72D297353CC}">
              <c16:uniqueId val="{00000000-8E28-4B04-AED4-4CDCEF4907D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[Troškovi.xlsx]Pivot Analysis - August 2025 !PivotTable2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 - August 2025 '!$B$16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238-4CE6-905A-497B1329493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238-4CE6-905A-497B1329493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238-4CE6-905A-497B1329493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238-4CE6-905A-497B1329493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238-4CE6-905A-497B1329493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238-4CE6-905A-497B1329493E}"/>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238-4CE6-905A-497B1329493E}"/>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238-4CE6-905A-497B1329493E}"/>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238-4CE6-905A-497B1329493E}"/>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238-4CE6-905A-497B1329493E}"/>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238-4CE6-905A-497B1329493E}"/>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238-4CE6-905A-497B1329493E}"/>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238-4CE6-905A-497B1329493E}"/>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238-4CE6-905A-497B1329493E}"/>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238-4CE6-905A-497B1329493E}"/>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238-4CE6-905A-497B1329493E}"/>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6238-4CE6-905A-497B1329493E}"/>
              </c:ext>
            </c:extLst>
          </c:dPt>
          <c:dPt>
            <c:idx val="17"/>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6238-4CE6-905A-497B1329493E}"/>
              </c:ext>
            </c:extLst>
          </c:dPt>
          <c:dPt>
            <c:idx val="1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6238-4CE6-905A-497B1329493E}"/>
              </c:ext>
            </c:extLst>
          </c:dPt>
          <c:dPt>
            <c:idx val="19"/>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6238-4CE6-905A-497B1329493E}"/>
              </c:ext>
            </c:extLst>
          </c:dPt>
          <c:dPt>
            <c:idx val="2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6238-4CE6-905A-497B1329493E}"/>
              </c:ext>
            </c:extLst>
          </c:dPt>
          <c:cat>
            <c:strRef>
              <c:f>'Pivot Analysis - August 2025 '!$A$17:$A$38</c:f>
              <c:strCache>
                <c:ptCount val="21"/>
                <c:pt idx="0">
                  <c:v>01.08.2025.</c:v>
                </c:pt>
                <c:pt idx="1">
                  <c:v>02.08.2025.</c:v>
                </c:pt>
                <c:pt idx="2">
                  <c:v>03.08.2025.</c:v>
                </c:pt>
                <c:pt idx="3">
                  <c:v>05.08.2025.</c:v>
                </c:pt>
                <c:pt idx="4">
                  <c:v>08.08.2025.</c:v>
                </c:pt>
                <c:pt idx="5">
                  <c:v>11.08.2025.</c:v>
                </c:pt>
                <c:pt idx="6">
                  <c:v>12.08.2025.</c:v>
                </c:pt>
                <c:pt idx="7">
                  <c:v>14.08.2025.</c:v>
                </c:pt>
                <c:pt idx="8">
                  <c:v>14.08.2025. </c:v>
                </c:pt>
                <c:pt idx="9">
                  <c:v>16.08.2025.</c:v>
                </c:pt>
                <c:pt idx="10">
                  <c:v>17.08.2025.</c:v>
                </c:pt>
                <c:pt idx="11">
                  <c:v>18.08.2025.</c:v>
                </c:pt>
                <c:pt idx="12">
                  <c:v>19.08.2025.</c:v>
                </c:pt>
                <c:pt idx="13">
                  <c:v>20.08.2025.</c:v>
                </c:pt>
                <c:pt idx="14">
                  <c:v>21.08.2025.</c:v>
                </c:pt>
                <c:pt idx="15">
                  <c:v>22.08.2025.</c:v>
                </c:pt>
                <c:pt idx="16">
                  <c:v>23.08.2025.</c:v>
                </c:pt>
                <c:pt idx="17">
                  <c:v>24.08.2025.</c:v>
                </c:pt>
                <c:pt idx="18">
                  <c:v>25.08.2025.</c:v>
                </c:pt>
                <c:pt idx="19">
                  <c:v>29.08.2025.</c:v>
                </c:pt>
                <c:pt idx="20">
                  <c:v>31.08.2025.</c:v>
                </c:pt>
              </c:strCache>
            </c:strRef>
          </c:cat>
          <c:val>
            <c:numRef>
              <c:f>'Pivot Analysis - August 2025 '!$B$17:$B$38</c:f>
              <c:numCache>
                <c:formatCode>#,##0.00\ "RSD"</c:formatCode>
                <c:ptCount val="21"/>
                <c:pt idx="0">
                  <c:v>32000</c:v>
                </c:pt>
                <c:pt idx="1">
                  <c:v>1700</c:v>
                </c:pt>
                <c:pt idx="2">
                  <c:v>410000</c:v>
                </c:pt>
                <c:pt idx="3">
                  <c:v>170000</c:v>
                </c:pt>
                <c:pt idx="4">
                  <c:v>18000</c:v>
                </c:pt>
                <c:pt idx="5">
                  <c:v>4200</c:v>
                </c:pt>
                <c:pt idx="6">
                  <c:v>1300</c:v>
                </c:pt>
                <c:pt idx="7">
                  <c:v>14500</c:v>
                </c:pt>
                <c:pt idx="8">
                  <c:v>13400</c:v>
                </c:pt>
                <c:pt idx="9">
                  <c:v>40100</c:v>
                </c:pt>
                <c:pt idx="10">
                  <c:v>1250</c:v>
                </c:pt>
                <c:pt idx="11">
                  <c:v>105400</c:v>
                </c:pt>
                <c:pt idx="12">
                  <c:v>17000</c:v>
                </c:pt>
                <c:pt idx="13">
                  <c:v>23300</c:v>
                </c:pt>
                <c:pt idx="14">
                  <c:v>10750</c:v>
                </c:pt>
                <c:pt idx="15">
                  <c:v>25000</c:v>
                </c:pt>
                <c:pt idx="16">
                  <c:v>3500</c:v>
                </c:pt>
                <c:pt idx="17">
                  <c:v>11000</c:v>
                </c:pt>
                <c:pt idx="18">
                  <c:v>5000</c:v>
                </c:pt>
                <c:pt idx="19">
                  <c:v>2700</c:v>
                </c:pt>
                <c:pt idx="20">
                  <c:v>18000</c:v>
                </c:pt>
              </c:numCache>
            </c:numRef>
          </c:val>
          <c:extLst>
            <c:ext xmlns:c16="http://schemas.microsoft.com/office/drawing/2014/chart" uri="{C3380CC4-5D6E-409C-BE32-E72D297353CC}">
              <c16:uniqueId val="{00000000-B461-4A8E-BA24-527E05F2D90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144780</xdr:colOff>
      <xdr:row>18</xdr:row>
      <xdr:rowOff>0</xdr:rowOff>
    </xdr:from>
    <xdr:to>
      <xdr:col>18</xdr:col>
      <xdr:colOff>350520</xdr:colOff>
      <xdr:row>20</xdr:row>
      <xdr:rowOff>106680</xdr:rowOff>
    </xdr:to>
    <xdr:sp macro="" textlink="">
      <xdr:nvSpPr>
        <xdr:cNvPr id="2" name="TextBox 1">
          <a:extLst>
            <a:ext uri="{FF2B5EF4-FFF2-40B4-BE49-F238E27FC236}">
              <a16:creationId xmlns:a16="http://schemas.microsoft.com/office/drawing/2014/main" id="{56FBFD6D-297D-45E2-F813-1D8C2F465772}"/>
            </a:ext>
          </a:extLst>
        </xdr:cNvPr>
        <xdr:cNvSpPr txBox="1"/>
      </xdr:nvSpPr>
      <xdr:spPr>
        <a:xfrm flipH="1">
          <a:off x="13716000" y="5486400"/>
          <a:ext cx="205740" cy="47244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sr-Latn-RS" sz="2000"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7620</xdr:rowOff>
    </xdr:from>
    <xdr:to>
      <xdr:col>10</xdr:col>
      <xdr:colOff>0</xdr:colOff>
      <xdr:row>12</xdr:row>
      <xdr:rowOff>15240</xdr:rowOff>
    </xdr:to>
    <xdr:graphicFrame macro="">
      <xdr:nvGraphicFramePr>
        <xdr:cNvPr id="5" name="Chart 4">
          <a:extLst>
            <a:ext uri="{FF2B5EF4-FFF2-40B4-BE49-F238E27FC236}">
              <a16:creationId xmlns:a16="http://schemas.microsoft.com/office/drawing/2014/main" id="{DCBC0272-6F3A-ABB7-B7CA-3D53404D6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720090</xdr:colOff>
      <xdr:row>18</xdr:row>
      <xdr:rowOff>0</xdr:rowOff>
    </xdr:from>
    <xdr:to>
      <xdr:col>10</xdr:col>
      <xdr:colOff>15240</xdr:colOff>
      <xdr:row>36</xdr:row>
      <xdr:rowOff>22860</xdr:rowOff>
    </xdr:to>
    <xdr:graphicFrame macro="">
      <xdr:nvGraphicFramePr>
        <xdr:cNvPr id="6" name="Chart 5">
          <a:extLst>
            <a:ext uri="{FF2B5EF4-FFF2-40B4-BE49-F238E27FC236}">
              <a16:creationId xmlns:a16="http://schemas.microsoft.com/office/drawing/2014/main" id="{8F010E8C-619D-F0B6-1D48-8B350859C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xdr:row>
      <xdr:rowOff>15241</xdr:rowOff>
    </xdr:from>
    <xdr:to>
      <xdr:col>17</xdr:col>
      <xdr:colOff>38100</xdr:colOff>
      <xdr:row>11</xdr:row>
      <xdr:rowOff>160020</xdr:rowOff>
    </xdr:to>
    <xdr:sp macro="" textlink="">
      <xdr:nvSpPr>
        <xdr:cNvPr id="2" name="TextBox 1">
          <a:extLst>
            <a:ext uri="{FF2B5EF4-FFF2-40B4-BE49-F238E27FC236}">
              <a16:creationId xmlns:a16="http://schemas.microsoft.com/office/drawing/2014/main" id="{4CDCDB22-7262-6933-E523-8AF12CE96E71}"/>
            </a:ext>
          </a:extLst>
        </xdr:cNvPr>
        <xdr:cNvSpPr txBox="1"/>
      </xdr:nvSpPr>
      <xdr:spPr>
        <a:xfrm>
          <a:off x="9349740" y="198121"/>
          <a:ext cx="4427220" cy="1973579"/>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sr-Latn-RS" sz="1200"/>
            <a:t>U</a:t>
          </a:r>
          <a:r>
            <a:rPr lang="sr-Latn-RS" sz="1200" baseline="0"/>
            <a:t> mesecu avgustu, najveći iznos troškova je zabeležen u kategoriji </a:t>
          </a:r>
          <a:r>
            <a:rPr lang="sr-Latn-RS" sz="1200" u="sng" baseline="0"/>
            <a:t>plate</a:t>
          </a:r>
          <a:r>
            <a:rPr lang="sr-Latn-RS" sz="1200" baseline="0"/>
            <a:t>, sa ukupnim iznosom od </a:t>
          </a:r>
          <a:r>
            <a:rPr lang="sr-Latn-RS" sz="1200" b="1" baseline="0"/>
            <a:t>655.000,00 RSD</a:t>
          </a:r>
          <a:r>
            <a:rPr lang="sr-Latn-RS" sz="1200" baseline="0"/>
            <a:t>. </a:t>
          </a:r>
        </a:p>
        <a:p>
          <a:pPr algn="ctr"/>
          <a:r>
            <a:rPr lang="sr-Latn-RS" sz="1200" baseline="0"/>
            <a:t>Stavka plate čini najveći pojedinačni trošak u mesečnoj potrošnji, što je očekivano s obzirom na to da troškovi radne snage dominiraju u</a:t>
          </a:r>
        </a:p>
        <a:p>
          <a:pPr algn="ctr"/>
          <a:r>
            <a:rPr lang="sr-Latn-RS" sz="1200" baseline="0"/>
            <a:t> fiksnim troškovima poslovanja.</a:t>
          </a:r>
        </a:p>
        <a:p>
          <a:pPr algn="ctr"/>
          <a:endParaRPr lang="sr-Latn-RS" sz="1200" baseline="0"/>
        </a:p>
        <a:p>
          <a:pPr algn="ctr"/>
          <a:r>
            <a:rPr lang="sr-Latn-RS" sz="1200" baseline="0"/>
            <a:t> </a:t>
          </a:r>
          <a:r>
            <a:rPr lang="sr-Latn-RS" sz="1200" i="1" baseline="0"/>
            <a:t>The highest expense in August was in the </a:t>
          </a:r>
          <a:r>
            <a:rPr lang="sr-Latn-RS" sz="1200" i="1" u="sng" baseline="0"/>
            <a:t>Saleries </a:t>
          </a:r>
          <a:r>
            <a:rPr lang="sr-Latn-RS" sz="1200" i="1" baseline="0"/>
            <a:t>category, with a total of </a:t>
          </a:r>
          <a:r>
            <a:rPr lang="sr-Latn-RS" sz="1200" b="1" i="1" baseline="0"/>
            <a:t>655.000,00 RSD.</a:t>
          </a:r>
        </a:p>
      </xdr:txBody>
    </xdr:sp>
    <xdr:clientData/>
  </xdr:twoCellAnchor>
  <xdr:oneCellAnchor>
    <xdr:from>
      <xdr:col>11</xdr:col>
      <xdr:colOff>0</xdr:colOff>
      <xdr:row>20</xdr:row>
      <xdr:rowOff>144780</xdr:rowOff>
    </xdr:from>
    <xdr:ext cx="4389120" cy="1905000"/>
    <xdr:sp macro="" textlink="">
      <xdr:nvSpPr>
        <xdr:cNvPr id="3" name="TextBox 2">
          <a:extLst>
            <a:ext uri="{FF2B5EF4-FFF2-40B4-BE49-F238E27FC236}">
              <a16:creationId xmlns:a16="http://schemas.microsoft.com/office/drawing/2014/main" id="{9D016A96-8A12-4E44-8D18-8D046F64CB87}"/>
            </a:ext>
          </a:extLst>
        </xdr:cNvPr>
        <xdr:cNvSpPr txBox="1"/>
      </xdr:nvSpPr>
      <xdr:spPr>
        <a:xfrm>
          <a:off x="9349740" y="3802380"/>
          <a:ext cx="4389120" cy="19050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sr-Latn-RS" sz="1200"/>
            <a:t>Tokom</a:t>
          </a:r>
          <a:r>
            <a:rPr lang="sr-Latn-RS" sz="1200" baseline="0"/>
            <a:t> avgusta, potrošnja po danima nije bila ravnomerno raspoređena. Najveća pojedinačna potrošnja zabeležena je dana </a:t>
          </a:r>
          <a:r>
            <a:rPr lang="sr-Latn-RS" sz="1200" u="sng" baseline="0"/>
            <a:t>03.08.2025.</a:t>
          </a:r>
          <a:r>
            <a:rPr lang="sr-Latn-RS" sz="1200" baseline="0"/>
            <a:t> sa ukupnim iznosom od </a:t>
          </a:r>
          <a:r>
            <a:rPr lang="sr-Latn-RS" sz="1200" b="1" baseline="0"/>
            <a:t>410.000,00 RSD</a:t>
          </a:r>
          <a:r>
            <a:rPr lang="sr-Latn-RS" sz="1200" baseline="0"/>
            <a:t>. </a:t>
          </a:r>
        </a:p>
        <a:p>
          <a:pPr algn="ctr"/>
          <a:endParaRPr lang="sr-Latn-RS" sz="1200"/>
        </a:p>
        <a:p>
          <a:pPr algn="ctr"/>
          <a:r>
            <a:rPr lang="sr-Latn-RS" sz="1200" i="1"/>
            <a:t>During</a:t>
          </a:r>
          <a:r>
            <a:rPr lang="sr-Latn-RS" sz="1200" i="1" baseline="0"/>
            <a:t> August, daily expenses were not evenly distributed. The highest single-day spending was recorded on </a:t>
          </a:r>
          <a:r>
            <a:rPr lang="sr-Latn-RS" sz="1200" i="1" u="sng" baseline="0"/>
            <a:t>August 3rd, 2025</a:t>
          </a:r>
          <a:r>
            <a:rPr lang="sr-Latn-RS" sz="1200" i="1" baseline="0"/>
            <a:t>, totailing </a:t>
          </a:r>
          <a:r>
            <a:rPr lang="sr-Latn-RS" sz="1200" b="1" i="1" baseline="0"/>
            <a:t>410.000,00 RSD</a:t>
          </a:r>
          <a:r>
            <a:rPr lang="sr-Latn-RS" sz="1200" i="1" baseline="0"/>
            <a:t>.</a:t>
          </a:r>
          <a:endParaRPr lang="sr-Latn-RS" sz="1200" i="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isnik" refreshedDate="45876.720102662039" createdVersion="8" refreshedVersion="8" minRefreshableVersion="3" recordCount="28" xr:uid="{EDC0A7A8-10FD-45C0-BCEF-2185E644AB09}">
  <cacheSource type="worksheet">
    <worksheetSource ref="A1:D29" sheet="Expenses - August (ENG-SRB)"/>
  </cacheSource>
  <cacheFields count="4">
    <cacheField name="Datum" numFmtId="0">
      <sharedItems count="21">
        <s v="01.08.2025."/>
        <s v="02.08.2025."/>
        <s v="03.08.2025."/>
        <s v="05.08.2025."/>
        <s v="08.08.2025."/>
        <s v="11.08.2025."/>
        <s v="12.08.2025."/>
        <s v="14.08.2025."/>
        <s v="14.08.2025. "/>
        <s v="16.08.2025."/>
        <s v="17.08.2025."/>
        <s v="18.08.2025."/>
        <s v="19.08.2025."/>
        <s v="20.08.2025."/>
        <s v="21.08.2025."/>
        <s v="22.08.2025."/>
        <s v="23.08.2025."/>
        <s v="24.08.2025."/>
        <s v="25.08.2025."/>
        <s v="29.08.2025."/>
        <s v="31.08.2025."/>
      </sharedItems>
    </cacheField>
    <cacheField name="Kategorija" numFmtId="0">
      <sharedItems count="8">
        <s v="Oprema"/>
        <s v="Pretplata"/>
        <s v="Plata"/>
        <s v="Marketing"/>
        <s v="Marketing "/>
        <s v="Pretplata "/>
        <s v="Kancelarijski pribor"/>
        <s v="Komunalije"/>
      </sharedItems>
    </cacheField>
    <cacheField name="Opis" numFmtId="0">
      <sharedItems/>
    </cacheField>
    <cacheField name="Iznos u RSD" numFmtId="0">
      <sharedItems containsSemiMixedTypes="0" containsString="0" containsNumber="1" containsInteger="1" minValue="1250" maxValue="25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s v="Novi Monitor"/>
    <n v="32000"/>
  </r>
  <r>
    <x v="1"/>
    <x v="1"/>
    <s v="Canva Pro"/>
    <n v="1700"/>
  </r>
  <r>
    <x v="2"/>
    <x v="2"/>
    <s v="Plata Programera"/>
    <n v="250000"/>
  </r>
  <r>
    <x v="2"/>
    <x v="2"/>
    <s v="Plata menadžera projekta"/>
    <n v="160000"/>
  </r>
  <r>
    <x v="3"/>
    <x v="2"/>
    <s v="Plata Dizajnera"/>
    <n v="170000"/>
  </r>
  <r>
    <x v="4"/>
    <x v="0"/>
    <s v="Tastatura"/>
    <n v="18000"/>
  </r>
  <r>
    <x v="5"/>
    <x v="0"/>
    <s v="Miš"/>
    <n v="4200"/>
  </r>
  <r>
    <x v="6"/>
    <x v="1"/>
    <s v="Netflix"/>
    <n v="1300"/>
  </r>
  <r>
    <x v="7"/>
    <x v="3"/>
    <s v="SEO alat"/>
    <n v="6500"/>
  </r>
  <r>
    <x v="7"/>
    <x v="3"/>
    <s v="LinkedIn kompanija"/>
    <n v="8000"/>
  </r>
  <r>
    <x v="8"/>
    <x v="3"/>
    <s v="Tik Tok ads"/>
    <n v="13400"/>
  </r>
  <r>
    <x v="9"/>
    <x v="4"/>
    <s v="Izrada promotivnog videa"/>
    <n v="27000"/>
  </r>
  <r>
    <x v="9"/>
    <x v="0"/>
    <s v="Web kamera za online sastanke"/>
    <n v="13100"/>
  </r>
  <r>
    <x v="10"/>
    <x v="1"/>
    <s v="Notion"/>
    <n v="1250"/>
  </r>
  <r>
    <x v="11"/>
    <x v="2"/>
    <s v="Plata pripravniku"/>
    <n v="75000"/>
  </r>
  <r>
    <x v="11"/>
    <x v="5"/>
    <s v="Adobe Photoshop"/>
    <n v="2400"/>
  </r>
  <r>
    <x v="11"/>
    <x v="0"/>
    <s v=" Kancelarijske stolice (2 komada)"/>
    <n v="28000"/>
  </r>
  <r>
    <x v="12"/>
    <x v="3"/>
    <s v="Dizajn logotipa za kompaniju"/>
    <n v="17000"/>
  </r>
  <r>
    <x v="13"/>
    <x v="6"/>
    <s v="Hemijske olovke, blokovi, papiri"/>
    <n v="2300"/>
  </r>
  <r>
    <x v="13"/>
    <x v="4"/>
    <s v="Google ads kampanja"/>
    <n v="21000"/>
  </r>
  <r>
    <x v="14"/>
    <x v="7"/>
    <s v="Račun za internet"/>
    <n v="6400"/>
  </r>
  <r>
    <x v="14"/>
    <x v="7"/>
    <s v="Račun za gas"/>
    <n v="4350"/>
  </r>
  <r>
    <x v="15"/>
    <x v="3"/>
    <s v="Influencer saradnja"/>
    <n v="25000"/>
  </r>
  <r>
    <x v="16"/>
    <x v="6"/>
    <s v="Fascikle, registratori"/>
    <n v="3500"/>
  </r>
  <r>
    <x v="17"/>
    <x v="7"/>
    <s v="Račun za struju"/>
    <n v="11000"/>
  </r>
  <r>
    <x v="18"/>
    <x v="6"/>
    <s v="Čišćenje i održavanje prostora"/>
    <n v="5000"/>
  </r>
  <r>
    <x v="19"/>
    <x v="7"/>
    <s v="Račun za vodu"/>
    <n v="2700"/>
  </r>
  <r>
    <x v="20"/>
    <x v="3"/>
    <s v="Influencer saradnja "/>
    <n v="1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3EA3F-E2F9-490C-A24C-F7FC75BBA5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2" firstHeaderRow="1" firstDataRow="1" firstDataCol="1"/>
  <pivotFields count="4">
    <pivotField showAll="0"/>
    <pivotField axis="axisRow" showAll="0">
      <items count="9">
        <item x="6"/>
        <item x="7"/>
        <item x="3"/>
        <item x="4"/>
        <item x="0"/>
        <item x="2"/>
        <item x="1"/>
        <item x="5"/>
        <item t="default"/>
      </items>
    </pivotField>
    <pivotField showAll="0"/>
    <pivotField dataField="1" showAll="0"/>
  </pivotFields>
  <rowFields count="1">
    <field x="1"/>
  </rowFields>
  <rowItems count="9">
    <i>
      <x/>
    </i>
    <i>
      <x v="1"/>
    </i>
    <i>
      <x v="2"/>
    </i>
    <i>
      <x v="3"/>
    </i>
    <i>
      <x v="4"/>
    </i>
    <i>
      <x v="5"/>
    </i>
    <i>
      <x v="6"/>
    </i>
    <i>
      <x v="7"/>
    </i>
    <i t="grand">
      <x/>
    </i>
  </rowItems>
  <colItems count="1">
    <i/>
  </colItems>
  <dataFields count="1">
    <dataField name="Sum of Iznos u RSD" fld="3" baseField="0" baseItem="0" numFmtId="164"/>
  </dataFields>
  <chartFormats count="11">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0" format="3">
      <pivotArea type="data" outline="0" fieldPosition="0">
        <references count="2">
          <reference field="4294967294" count="1" selected="0">
            <x v="0"/>
          </reference>
          <reference field="1" count="1" selected="0">
            <x v="2"/>
          </reference>
        </references>
      </pivotArea>
    </chartFormat>
    <chartFormat chart="10" format="4">
      <pivotArea type="data" outline="0" fieldPosition="0">
        <references count="2">
          <reference field="4294967294" count="1" selected="0">
            <x v="0"/>
          </reference>
          <reference field="1" count="1" selected="0">
            <x v="3"/>
          </reference>
        </references>
      </pivotArea>
    </chartFormat>
    <chartFormat chart="10" format="5">
      <pivotArea type="data" outline="0" fieldPosition="0">
        <references count="2">
          <reference field="4294967294" count="1" selected="0">
            <x v="0"/>
          </reference>
          <reference field="1" count="1" selected="0">
            <x v="4"/>
          </reference>
        </references>
      </pivotArea>
    </chartFormat>
    <chartFormat chart="10" format="6">
      <pivotArea type="data" outline="0" fieldPosition="0">
        <references count="2">
          <reference field="4294967294" count="1" selected="0">
            <x v="0"/>
          </reference>
          <reference field="1" count="1" selected="0">
            <x v="5"/>
          </reference>
        </references>
      </pivotArea>
    </chartFormat>
    <chartFormat chart="10" format="7">
      <pivotArea type="data" outline="0" fieldPosition="0">
        <references count="2">
          <reference field="4294967294" count="1" selected="0">
            <x v="0"/>
          </reference>
          <reference field="1" count="1" selected="0">
            <x v="6"/>
          </reference>
        </references>
      </pivotArea>
    </chartFormat>
    <chartFormat chart="10" format="8">
      <pivotArea type="data" outline="0" fieldPosition="0">
        <references count="2">
          <reference field="4294967294" count="1" selected="0">
            <x v="0"/>
          </reference>
          <reference field="1" count="1" selected="0">
            <x v="7"/>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217E3-C299-4147-80F1-A5F23F3892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B76" firstHeaderRow="1"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axis="axisRow" showAll="0">
      <items count="9">
        <item x="6"/>
        <item x="7"/>
        <item x="3"/>
        <item x="4"/>
        <item x="0"/>
        <item x="2"/>
        <item x="1"/>
        <item x="5"/>
        <item t="default"/>
      </items>
    </pivotField>
    <pivotField showAll="0"/>
    <pivotField dataField="1" showAll="0"/>
  </pivotFields>
  <rowFields count="2">
    <field x="1"/>
    <field x="0"/>
  </rowFields>
  <rowItems count="34">
    <i>
      <x/>
    </i>
    <i r="1">
      <x v="13"/>
    </i>
    <i r="1">
      <x v="16"/>
    </i>
    <i r="1">
      <x v="18"/>
    </i>
    <i>
      <x v="1"/>
    </i>
    <i r="1">
      <x v="14"/>
    </i>
    <i r="1">
      <x v="17"/>
    </i>
    <i r="1">
      <x v="19"/>
    </i>
    <i>
      <x v="2"/>
    </i>
    <i r="1">
      <x v="7"/>
    </i>
    <i r="1">
      <x v="8"/>
    </i>
    <i r="1">
      <x v="12"/>
    </i>
    <i r="1">
      <x v="15"/>
    </i>
    <i r="1">
      <x v="20"/>
    </i>
    <i>
      <x v="3"/>
    </i>
    <i r="1">
      <x v="9"/>
    </i>
    <i r="1">
      <x v="13"/>
    </i>
    <i>
      <x v="4"/>
    </i>
    <i r="1">
      <x/>
    </i>
    <i r="1">
      <x v="4"/>
    </i>
    <i r="1">
      <x v="5"/>
    </i>
    <i r="1">
      <x v="9"/>
    </i>
    <i r="1">
      <x v="11"/>
    </i>
    <i>
      <x v="5"/>
    </i>
    <i r="1">
      <x v="2"/>
    </i>
    <i r="1">
      <x v="3"/>
    </i>
    <i r="1">
      <x v="11"/>
    </i>
    <i>
      <x v="6"/>
    </i>
    <i r="1">
      <x v="1"/>
    </i>
    <i r="1">
      <x v="6"/>
    </i>
    <i r="1">
      <x v="10"/>
    </i>
    <i>
      <x v="7"/>
    </i>
    <i r="1">
      <x v="11"/>
    </i>
    <i t="grand">
      <x/>
    </i>
  </rowItems>
  <colItems count="1">
    <i/>
  </colItems>
  <dataFields count="1">
    <dataField name="Sum of Iznos u RSD" fld="3" baseField="0"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DCE5F-DC16-4476-967B-EBCA83E1CB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B38" firstHeaderRow="1"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Iznos u RSD" fld="3" baseField="0" baseItem="0" numFmtId="164"/>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8D100-DE2D-447C-9196-83993B344C28}">
  <dimension ref="A1:B10"/>
  <sheetViews>
    <sheetView tabSelected="1" workbookViewId="0">
      <selection activeCell="E2" sqref="E2"/>
    </sheetView>
  </sheetViews>
  <sheetFormatPr defaultRowHeight="14.4" x14ac:dyDescent="0.3"/>
  <cols>
    <col min="1" max="1" width="18.77734375" bestFit="1" customWidth="1"/>
    <col min="2" max="2" width="38.6640625" bestFit="1" customWidth="1"/>
  </cols>
  <sheetData>
    <row r="1" spans="1:2" ht="15.6" x14ac:dyDescent="0.3">
      <c r="A1" s="16" t="s">
        <v>68</v>
      </c>
      <c r="B1" s="13" t="s">
        <v>67</v>
      </c>
    </row>
    <row r="2" spans="1:2" ht="31.2" x14ac:dyDescent="0.3">
      <c r="A2" s="16" t="s">
        <v>69</v>
      </c>
      <c r="B2" s="14" t="s">
        <v>70</v>
      </c>
    </row>
    <row r="3" spans="1:2" ht="15.6" x14ac:dyDescent="0.3">
      <c r="A3" s="16" t="s">
        <v>71</v>
      </c>
      <c r="B3" s="13">
        <v>2025</v>
      </c>
    </row>
    <row r="4" spans="1:2" ht="15.6" x14ac:dyDescent="0.3">
      <c r="A4" s="16" t="s">
        <v>79</v>
      </c>
      <c r="B4" s="13" t="s">
        <v>80</v>
      </c>
    </row>
    <row r="5" spans="1:2" ht="15.6" x14ac:dyDescent="0.3">
      <c r="A5" s="16" t="s">
        <v>72</v>
      </c>
      <c r="B5" s="13" t="s">
        <v>73</v>
      </c>
    </row>
    <row r="6" spans="1:2" ht="156" x14ac:dyDescent="0.3">
      <c r="A6" s="16" t="s">
        <v>74</v>
      </c>
      <c r="B6" s="14" t="s">
        <v>81</v>
      </c>
    </row>
    <row r="7" spans="1:2" ht="62.4" x14ac:dyDescent="0.3">
      <c r="A7" s="16" t="s">
        <v>75</v>
      </c>
      <c r="B7" s="14" t="s">
        <v>76</v>
      </c>
    </row>
    <row r="8" spans="1:2" ht="62.4" x14ac:dyDescent="0.3">
      <c r="A8" s="16" t="s">
        <v>77</v>
      </c>
      <c r="B8" s="14" t="s">
        <v>78</v>
      </c>
    </row>
    <row r="9" spans="1:2" ht="15.6" x14ac:dyDescent="0.3">
      <c r="A9" s="16" t="s">
        <v>82</v>
      </c>
      <c r="B9" s="15" t="s">
        <v>83</v>
      </c>
    </row>
    <row r="10" spans="1:2" ht="31.2" x14ac:dyDescent="0.3">
      <c r="A10" s="16" t="s">
        <v>84</v>
      </c>
      <c r="B10" s="15" t="s">
        <v>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61413-7BAC-495C-93F8-9E0585A8426A}">
  <dimension ref="A1:M62"/>
  <sheetViews>
    <sheetView topLeftCell="A46" workbookViewId="0">
      <selection activeCell="K15" sqref="K15"/>
    </sheetView>
  </sheetViews>
  <sheetFormatPr defaultRowHeight="14.4" x14ac:dyDescent="0.3"/>
  <cols>
    <col min="1" max="1" width="14.44140625" customWidth="1"/>
    <col min="2" max="2" width="14.6640625" customWidth="1"/>
    <col min="3" max="3" width="22" customWidth="1"/>
    <col min="4" max="4" width="18.33203125" customWidth="1"/>
    <col min="5" max="5" width="7.5546875" customWidth="1"/>
    <col min="6" max="6" width="12.77734375" customWidth="1"/>
    <col min="7" max="7" width="11.21875" customWidth="1"/>
    <col min="8" max="8" width="14" customWidth="1"/>
    <col min="9" max="9" width="13.5546875" customWidth="1"/>
    <col min="10" max="10" width="10.6640625" bestFit="1" customWidth="1"/>
    <col min="11" max="11" width="21.109375" customWidth="1"/>
    <col min="12" max="12" width="12.77734375" customWidth="1"/>
    <col min="13" max="13" width="16.88671875" customWidth="1"/>
  </cols>
  <sheetData>
    <row r="1" spans="1:13" ht="15.6" x14ac:dyDescent="0.3">
      <c r="A1" s="17" t="s">
        <v>0</v>
      </c>
      <c r="B1" s="17" t="s">
        <v>5</v>
      </c>
      <c r="C1" s="17" t="s">
        <v>6</v>
      </c>
      <c r="D1" s="17" t="s">
        <v>28</v>
      </c>
      <c r="G1" s="8" t="s">
        <v>120</v>
      </c>
      <c r="H1" s="9"/>
      <c r="I1" s="9"/>
      <c r="J1" s="9"/>
      <c r="K1" s="9"/>
      <c r="L1" s="9"/>
      <c r="M1" s="12" t="s">
        <v>128</v>
      </c>
    </row>
    <row r="2" spans="1:13" ht="28.8" x14ac:dyDescent="0.3">
      <c r="A2" s="22" t="s">
        <v>1</v>
      </c>
      <c r="B2" s="23" t="s">
        <v>7</v>
      </c>
      <c r="C2" s="23" t="s">
        <v>8</v>
      </c>
      <c r="D2" s="26">
        <v>32000</v>
      </c>
      <c r="G2" s="29" t="s">
        <v>122</v>
      </c>
      <c r="H2" s="31" t="s">
        <v>123</v>
      </c>
      <c r="I2" s="31" t="s">
        <v>124</v>
      </c>
      <c r="J2" s="30" t="s">
        <v>60</v>
      </c>
      <c r="K2" s="31" t="s">
        <v>125</v>
      </c>
      <c r="L2" s="31" t="s">
        <v>126</v>
      </c>
      <c r="M2" s="12"/>
    </row>
    <row r="3" spans="1:13" ht="28.8" x14ac:dyDescent="0.3">
      <c r="A3" s="22" t="s">
        <v>2</v>
      </c>
      <c r="B3" s="23" t="s">
        <v>9</v>
      </c>
      <c r="C3" s="23" t="s">
        <v>10</v>
      </c>
      <c r="D3" s="26">
        <v>1700</v>
      </c>
      <c r="F3" s="32" t="s">
        <v>127</v>
      </c>
      <c r="G3" s="1">
        <f>SUMIF(B2:B29,"Oprema",D2:D29)</f>
        <v>95300</v>
      </c>
      <c r="H3" s="1">
        <f>SUMIF(B2:B29,"Pretplata",D2:D29)</f>
        <v>4250</v>
      </c>
      <c r="I3" s="1">
        <f>SUMIF(B2:B29,"Plata",D2:D29)</f>
        <v>655000</v>
      </c>
      <c r="J3" s="1">
        <f>SUMIF(B2:B29,"Marketing",D2:D29)</f>
        <v>87900</v>
      </c>
      <c r="K3" s="1">
        <f>SUMIF(B2:B29,"Kancelarijski pribor",D2:D29)</f>
        <v>10800</v>
      </c>
      <c r="L3" s="1">
        <f>SUMIF(B2:B29,"Komunalije",D2:D29)</f>
        <v>24450</v>
      </c>
      <c r="M3" s="2">
        <f>SUM(D2:D29)</f>
        <v>928100</v>
      </c>
    </row>
    <row r="4" spans="1:13" ht="15.6" x14ac:dyDescent="0.3">
      <c r="A4" s="24" t="s">
        <v>3</v>
      </c>
      <c r="B4" s="23" t="s">
        <v>11</v>
      </c>
      <c r="C4" s="23" t="s">
        <v>12</v>
      </c>
      <c r="D4" s="26">
        <v>250000</v>
      </c>
    </row>
    <row r="5" spans="1:13" ht="31.2" x14ac:dyDescent="0.3">
      <c r="A5" s="24" t="s">
        <v>3</v>
      </c>
      <c r="B5" s="23" t="s">
        <v>11</v>
      </c>
      <c r="C5" s="25" t="s">
        <v>22</v>
      </c>
      <c r="D5" s="26">
        <v>160000</v>
      </c>
    </row>
    <row r="6" spans="1:13" ht="15.6" x14ac:dyDescent="0.3">
      <c r="A6" s="22" t="s">
        <v>4</v>
      </c>
      <c r="B6" s="23" t="s">
        <v>11</v>
      </c>
      <c r="C6" s="23" t="s">
        <v>14</v>
      </c>
      <c r="D6" s="26">
        <v>170000</v>
      </c>
      <c r="G6" s="10" t="s">
        <v>121</v>
      </c>
      <c r="H6" s="11"/>
      <c r="I6" s="11"/>
      <c r="J6" s="11"/>
      <c r="K6" s="11"/>
      <c r="L6" s="11"/>
    </row>
    <row r="7" spans="1:13" ht="28.8" x14ac:dyDescent="0.3">
      <c r="A7" s="22" t="s">
        <v>15</v>
      </c>
      <c r="B7" s="23" t="s">
        <v>7</v>
      </c>
      <c r="C7" s="23" t="s">
        <v>16</v>
      </c>
      <c r="D7" s="26">
        <v>18000</v>
      </c>
      <c r="G7" s="31" t="s">
        <v>122</v>
      </c>
      <c r="H7" s="31" t="s">
        <v>123</v>
      </c>
      <c r="I7" s="31" t="s">
        <v>129</v>
      </c>
      <c r="J7" s="30" t="s">
        <v>60</v>
      </c>
      <c r="K7" s="31" t="s">
        <v>125</v>
      </c>
      <c r="L7" s="31" t="s">
        <v>126</v>
      </c>
    </row>
    <row r="8" spans="1:13" ht="28.8" x14ac:dyDescent="0.3">
      <c r="A8" s="22" t="s">
        <v>17</v>
      </c>
      <c r="B8" s="23" t="s">
        <v>7</v>
      </c>
      <c r="C8" s="23" t="s">
        <v>18</v>
      </c>
      <c r="D8" s="26">
        <v>4200</v>
      </c>
      <c r="F8" s="33" t="s">
        <v>127</v>
      </c>
      <c r="G8" s="1">
        <f>AVERAGEIF(B2:B29,"Oprema",D2:D29)</f>
        <v>19060</v>
      </c>
      <c r="H8" s="1">
        <f>AVERAGEIF(B2:B29,"Pretplata",D2:D29)</f>
        <v>1416.6666666666667</v>
      </c>
      <c r="I8" s="1">
        <f>AVERAGEIF(B2:B29,"Plata",D2:D29)</f>
        <v>163750</v>
      </c>
      <c r="J8" s="1">
        <f>AVERAGEIF(B2:B29,"Marketing",D2:D29)</f>
        <v>14650</v>
      </c>
      <c r="K8" s="1">
        <f>AVERAGEIF(B2:B29,"Kancelarijski pribor",D2:D29)</f>
        <v>3600</v>
      </c>
      <c r="L8" s="1">
        <f>AVERAGEIF(B2:B29,"Komunalije",D2:D29)</f>
        <v>6112.5</v>
      </c>
    </row>
    <row r="9" spans="1:13" ht="15.6" x14ac:dyDescent="0.3">
      <c r="A9" s="22" t="s">
        <v>19</v>
      </c>
      <c r="B9" s="23" t="s">
        <v>9</v>
      </c>
      <c r="C9" s="23" t="s">
        <v>20</v>
      </c>
      <c r="D9" s="26">
        <v>1300</v>
      </c>
    </row>
    <row r="10" spans="1:13" ht="15.6" x14ac:dyDescent="0.3">
      <c r="A10" s="22" t="s">
        <v>21</v>
      </c>
      <c r="B10" s="23" t="s">
        <v>13</v>
      </c>
      <c r="C10" s="23" t="s">
        <v>23</v>
      </c>
      <c r="D10" s="26">
        <v>6500</v>
      </c>
    </row>
    <row r="11" spans="1:13" ht="15.6" x14ac:dyDescent="0.3">
      <c r="A11" s="22" t="s">
        <v>21</v>
      </c>
      <c r="B11" s="23" t="s">
        <v>13</v>
      </c>
      <c r="C11" s="23" t="s">
        <v>26</v>
      </c>
      <c r="D11" s="26">
        <v>8000</v>
      </c>
    </row>
    <row r="12" spans="1:13" ht="15.6" x14ac:dyDescent="0.3">
      <c r="A12" s="22" t="s">
        <v>24</v>
      </c>
      <c r="B12" s="23" t="s">
        <v>13</v>
      </c>
      <c r="C12" s="23" t="s">
        <v>25</v>
      </c>
      <c r="D12" s="26">
        <v>13400</v>
      </c>
    </row>
    <row r="13" spans="1:13" ht="31.2" x14ac:dyDescent="0.3">
      <c r="A13" s="22" t="s">
        <v>27</v>
      </c>
      <c r="B13" s="23" t="s">
        <v>29</v>
      </c>
      <c r="C13" s="25" t="s">
        <v>30</v>
      </c>
      <c r="D13" s="26">
        <v>27000</v>
      </c>
    </row>
    <row r="14" spans="1:13" ht="31.2" x14ac:dyDescent="0.3">
      <c r="A14" s="22" t="s">
        <v>27</v>
      </c>
      <c r="B14" s="23" t="s">
        <v>7</v>
      </c>
      <c r="C14" s="25" t="s">
        <v>31</v>
      </c>
      <c r="D14" s="26">
        <v>13100</v>
      </c>
    </row>
    <row r="15" spans="1:13" ht="15.6" x14ac:dyDescent="0.3">
      <c r="A15" s="22" t="s">
        <v>32</v>
      </c>
      <c r="B15" s="23" t="s">
        <v>9</v>
      </c>
      <c r="C15" s="23" t="s">
        <v>33</v>
      </c>
      <c r="D15" s="26">
        <v>1250</v>
      </c>
    </row>
    <row r="16" spans="1:13" ht="15.6" x14ac:dyDescent="0.3">
      <c r="A16" s="22" t="s">
        <v>34</v>
      </c>
      <c r="B16" s="23" t="s">
        <v>11</v>
      </c>
      <c r="C16" s="23" t="s">
        <v>96</v>
      </c>
      <c r="D16" s="26">
        <v>75000</v>
      </c>
    </row>
    <row r="17" spans="1:4" ht="15.6" x14ac:dyDescent="0.3">
      <c r="A17" s="22" t="s">
        <v>34</v>
      </c>
      <c r="B17" s="23" t="s">
        <v>35</v>
      </c>
      <c r="C17" s="23" t="s">
        <v>36</v>
      </c>
      <c r="D17" s="26">
        <v>2400</v>
      </c>
    </row>
    <row r="18" spans="1:4" ht="31.2" x14ac:dyDescent="0.3">
      <c r="A18" s="22" t="s">
        <v>34</v>
      </c>
      <c r="B18" s="23" t="s">
        <v>7</v>
      </c>
      <c r="C18" s="25" t="s">
        <v>37</v>
      </c>
      <c r="D18" s="26">
        <v>28000</v>
      </c>
    </row>
    <row r="19" spans="1:4" ht="31.2" x14ac:dyDescent="0.3">
      <c r="A19" s="22" t="s">
        <v>38</v>
      </c>
      <c r="B19" s="23" t="s">
        <v>13</v>
      </c>
      <c r="C19" s="25" t="s">
        <v>39</v>
      </c>
      <c r="D19" s="26">
        <v>17000</v>
      </c>
    </row>
    <row r="20" spans="1:4" ht="31.2" x14ac:dyDescent="0.3">
      <c r="A20" s="22" t="s">
        <v>40</v>
      </c>
      <c r="B20" s="25" t="s">
        <v>41</v>
      </c>
      <c r="C20" s="25" t="s">
        <v>42</v>
      </c>
      <c r="D20" s="26">
        <v>2300</v>
      </c>
    </row>
    <row r="21" spans="1:4" ht="15.6" x14ac:dyDescent="0.3">
      <c r="A21" s="22" t="s">
        <v>40</v>
      </c>
      <c r="B21" s="23" t="s">
        <v>29</v>
      </c>
      <c r="C21" s="25" t="s">
        <v>43</v>
      </c>
      <c r="D21" s="26">
        <v>21000</v>
      </c>
    </row>
    <row r="22" spans="1:4" ht="15.6" x14ac:dyDescent="0.3">
      <c r="A22" s="22" t="s">
        <v>44</v>
      </c>
      <c r="B22" s="23" t="s">
        <v>45</v>
      </c>
      <c r="C22" s="25" t="s">
        <v>46</v>
      </c>
      <c r="D22" s="26">
        <v>6400</v>
      </c>
    </row>
    <row r="23" spans="1:4" ht="15.6" x14ac:dyDescent="0.3">
      <c r="A23" s="22" t="s">
        <v>44</v>
      </c>
      <c r="B23" s="23" t="s">
        <v>45</v>
      </c>
      <c r="C23" s="25" t="s">
        <v>47</v>
      </c>
      <c r="D23" s="26">
        <v>4350</v>
      </c>
    </row>
    <row r="24" spans="1:4" ht="15.6" x14ac:dyDescent="0.3">
      <c r="A24" s="22" t="s">
        <v>48</v>
      </c>
      <c r="B24" s="23" t="s">
        <v>13</v>
      </c>
      <c r="C24" s="25" t="s">
        <v>49</v>
      </c>
      <c r="D24" s="26">
        <v>25000</v>
      </c>
    </row>
    <row r="25" spans="1:4" ht="31.2" x14ac:dyDescent="0.3">
      <c r="A25" s="22" t="s">
        <v>50</v>
      </c>
      <c r="B25" s="25" t="s">
        <v>41</v>
      </c>
      <c r="C25" s="25" t="s">
        <v>51</v>
      </c>
      <c r="D25" s="26">
        <v>3500</v>
      </c>
    </row>
    <row r="26" spans="1:4" ht="15.6" x14ac:dyDescent="0.3">
      <c r="A26" s="22" t="s">
        <v>52</v>
      </c>
      <c r="B26" s="23" t="s">
        <v>45</v>
      </c>
      <c r="C26" s="25" t="s">
        <v>53</v>
      </c>
      <c r="D26" s="26">
        <v>11000</v>
      </c>
    </row>
    <row r="27" spans="1:4" ht="31.2" x14ac:dyDescent="0.3">
      <c r="A27" s="22" t="s">
        <v>54</v>
      </c>
      <c r="B27" s="25" t="s">
        <v>41</v>
      </c>
      <c r="C27" s="25" t="s">
        <v>55</v>
      </c>
      <c r="D27" s="26">
        <v>5000</v>
      </c>
    </row>
    <row r="28" spans="1:4" ht="15.6" x14ac:dyDescent="0.3">
      <c r="A28" s="22" t="s">
        <v>56</v>
      </c>
      <c r="B28" s="23" t="s">
        <v>45</v>
      </c>
      <c r="C28" s="25" t="s">
        <v>57</v>
      </c>
      <c r="D28" s="26">
        <v>2700</v>
      </c>
    </row>
    <row r="29" spans="1:4" ht="15.6" x14ac:dyDescent="0.3">
      <c r="A29" s="22" t="s">
        <v>58</v>
      </c>
      <c r="B29" s="25" t="s">
        <v>13</v>
      </c>
      <c r="C29" s="25" t="s">
        <v>59</v>
      </c>
      <c r="D29" s="26">
        <v>18000</v>
      </c>
    </row>
    <row r="33" spans="1:4" ht="15.6" x14ac:dyDescent="0.3">
      <c r="A33" s="27" t="s">
        <v>119</v>
      </c>
      <c r="B33" s="28"/>
      <c r="C33" s="28"/>
      <c r="D33" s="28"/>
    </row>
    <row r="34" spans="1:4" ht="15.6" x14ac:dyDescent="0.3">
      <c r="A34" s="17" t="s">
        <v>86</v>
      </c>
      <c r="B34" s="17" t="s">
        <v>87</v>
      </c>
      <c r="C34" s="17" t="s">
        <v>88</v>
      </c>
      <c r="D34" s="17" t="s">
        <v>89</v>
      </c>
    </row>
    <row r="35" spans="1:4" ht="15.6" x14ac:dyDescent="0.3">
      <c r="A35" s="20">
        <v>45870</v>
      </c>
      <c r="B35" s="18" t="s">
        <v>90</v>
      </c>
      <c r="C35" s="18" t="s">
        <v>97</v>
      </c>
      <c r="D35" s="21">
        <v>32000</v>
      </c>
    </row>
    <row r="36" spans="1:4" ht="15.6" x14ac:dyDescent="0.3">
      <c r="A36" s="20">
        <v>45871</v>
      </c>
      <c r="B36" s="18" t="s">
        <v>91</v>
      </c>
      <c r="C36" s="18" t="s">
        <v>10</v>
      </c>
      <c r="D36" s="21">
        <v>1700</v>
      </c>
    </row>
    <row r="37" spans="1:4" ht="15.6" x14ac:dyDescent="0.3">
      <c r="A37" s="20">
        <v>45872</v>
      </c>
      <c r="B37" s="18" t="s">
        <v>94</v>
      </c>
      <c r="C37" s="18" t="s">
        <v>98</v>
      </c>
      <c r="D37" s="21">
        <v>250000</v>
      </c>
    </row>
    <row r="38" spans="1:4" ht="15.6" x14ac:dyDescent="0.3">
      <c r="A38" s="20">
        <v>45872</v>
      </c>
      <c r="B38" s="18" t="s">
        <v>95</v>
      </c>
      <c r="C38" s="19" t="s">
        <v>99</v>
      </c>
      <c r="D38" s="21">
        <v>160000</v>
      </c>
    </row>
    <row r="39" spans="1:4" ht="15.6" x14ac:dyDescent="0.3">
      <c r="A39" s="20">
        <v>45874</v>
      </c>
      <c r="B39" s="18" t="s">
        <v>95</v>
      </c>
      <c r="C39" s="18" t="s">
        <v>100</v>
      </c>
      <c r="D39" s="21">
        <v>170000</v>
      </c>
    </row>
    <row r="40" spans="1:4" ht="15.6" x14ac:dyDescent="0.3">
      <c r="A40" s="20">
        <v>45877</v>
      </c>
      <c r="B40" s="18" t="s">
        <v>90</v>
      </c>
      <c r="C40" s="18" t="s">
        <v>101</v>
      </c>
      <c r="D40" s="21">
        <v>18000</v>
      </c>
    </row>
    <row r="41" spans="1:4" ht="15.6" x14ac:dyDescent="0.3">
      <c r="A41" s="20">
        <v>45880</v>
      </c>
      <c r="B41" s="18" t="s">
        <v>90</v>
      </c>
      <c r="C41" s="18" t="s">
        <v>102</v>
      </c>
      <c r="D41" s="21">
        <v>4200</v>
      </c>
    </row>
    <row r="42" spans="1:4" ht="15.6" x14ac:dyDescent="0.3">
      <c r="A42" s="20">
        <v>45881</v>
      </c>
      <c r="B42" s="18" t="s">
        <v>91</v>
      </c>
      <c r="C42" s="18" t="s">
        <v>20</v>
      </c>
      <c r="D42" s="21">
        <v>1300</v>
      </c>
    </row>
    <row r="43" spans="1:4" ht="15.6" x14ac:dyDescent="0.3">
      <c r="A43" s="20">
        <v>45883</v>
      </c>
      <c r="B43" s="18" t="s">
        <v>13</v>
      </c>
      <c r="C43" s="18" t="s">
        <v>103</v>
      </c>
      <c r="D43" s="21">
        <v>6500</v>
      </c>
    </row>
    <row r="44" spans="1:4" ht="31.2" x14ac:dyDescent="0.3">
      <c r="A44" s="20">
        <v>45883</v>
      </c>
      <c r="B44" s="18" t="s">
        <v>13</v>
      </c>
      <c r="C44" s="19" t="s">
        <v>104</v>
      </c>
      <c r="D44" s="21">
        <v>8000</v>
      </c>
    </row>
    <row r="45" spans="1:4" ht="15.6" x14ac:dyDescent="0.3">
      <c r="A45" s="20">
        <v>45883</v>
      </c>
      <c r="B45" s="18" t="s">
        <v>13</v>
      </c>
      <c r="C45" s="18" t="s">
        <v>25</v>
      </c>
      <c r="D45" s="21">
        <v>13400</v>
      </c>
    </row>
    <row r="46" spans="1:4" ht="31.2" x14ac:dyDescent="0.3">
      <c r="A46" s="20">
        <v>45885</v>
      </c>
      <c r="B46" s="18" t="s">
        <v>29</v>
      </c>
      <c r="C46" s="19" t="s">
        <v>105</v>
      </c>
      <c r="D46" s="21">
        <v>27000</v>
      </c>
    </row>
    <row r="47" spans="1:4" ht="31.2" x14ac:dyDescent="0.3">
      <c r="A47" s="20">
        <v>45885</v>
      </c>
      <c r="B47" s="18" t="s">
        <v>90</v>
      </c>
      <c r="C47" s="19" t="s">
        <v>106</v>
      </c>
      <c r="D47" s="21">
        <v>13100</v>
      </c>
    </row>
    <row r="48" spans="1:4" ht="15.6" x14ac:dyDescent="0.3">
      <c r="A48" s="20">
        <v>45886</v>
      </c>
      <c r="B48" s="18" t="s">
        <v>91</v>
      </c>
      <c r="C48" s="18" t="s">
        <v>33</v>
      </c>
      <c r="D48" s="21">
        <v>1250</v>
      </c>
    </row>
    <row r="49" spans="1:4" ht="15.6" x14ac:dyDescent="0.3">
      <c r="A49" s="20">
        <v>45887</v>
      </c>
      <c r="B49" s="18" t="s">
        <v>95</v>
      </c>
      <c r="C49" s="18" t="s">
        <v>107</v>
      </c>
      <c r="D49" s="21">
        <v>75000</v>
      </c>
    </row>
    <row r="50" spans="1:4" ht="15.6" x14ac:dyDescent="0.3">
      <c r="A50" s="20">
        <v>45887</v>
      </c>
      <c r="B50" s="18" t="s">
        <v>91</v>
      </c>
      <c r="C50" s="18" t="s">
        <v>36</v>
      </c>
      <c r="D50" s="21">
        <v>2400</v>
      </c>
    </row>
    <row r="51" spans="1:4" ht="15.6" x14ac:dyDescent="0.3">
      <c r="A51" s="20">
        <v>45887</v>
      </c>
      <c r="B51" s="18" t="s">
        <v>90</v>
      </c>
      <c r="C51" s="19" t="s">
        <v>108</v>
      </c>
      <c r="D51" s="21">
        <v>28000</v>
      </c>
    </row>
    <row r="52" spans="1:4" ht="15.6" x14ac:dyDescent="0.3">
      <c r="A52" s="20">
        <v>45888</v>
      </c>
      <c r="B52" s="18" t="s">
        <v>13</v>
      </c>
      <c r="C52" s="19" t="s">
        <v>109</v>
      </c>
      <c r="D52" s="21">
        <v>17000</v>
      </c>
    </row>
    <row r="53" spans="1:4" ht="15.6" x14ac:dyDescent="0.3">
      <c r="A53" s="20">
        <v>45889</v>
      </c>
      <c r="B53" s="19" t="s">
        <v>92</v>
      </c>
      <c r="C53" s="19" t="s">
        <v>110</v>
      </c>
      <c r="D53" s="21">
        <v>2300</v>
      </c>
    </row>
    <row r="54" spans="1:4" ht="31.2" x14ac:dyDescent="0.3">
      <c r="A54" s="20">
        <v>45889</v>
      </c>
      <c r="B54" s="18" t="s">
        <v>29</v>
      </c>
      <c r="C54" s="19" t="s">
        <v>111</v>
      </c>
      <c r="D54" s="21">
        <v>21000</v>
      </c>
    </row>
    <row r="55" spans="1:4" ht="15.6" x14ac:dyDescent="0.3">
      <c r="A55" s="20">
        <v>45890</v>
      </c>
      <c r="B55" s="18" t="s">
        <v>93</v>
      </c>
      <c r="C55" s="19" t="s">
        <v>112</v>
      </c>
      <c r="D55" s="21">
        <v>6400</v>
      </c>
    </row>
    <row r="56" spans="1:4" ht="15.6" x14ac:dyDescent="0.3">
      <c r="A56" s="20">
        <v>45890</v>
      </c>
      <c r="B56" s="18" t="s">
        <v>93</v>
      </c>
      <c r="C56" s="19" t="s">
        <v>113</v>
      </c>
      <c r="D56" s="21">
        <v>4350</v>
      </c>
    </row>
    <row r="57" spans="1:4" ht="15.6" x14ac:dyDescent="0.3">
      <c r="A57" s="20">
        <v>45891</v>
      </c>
      <c r="B57" s="18" t="s">
        <v>13</v>
      </c>
      <c r="C57" s="19" t="s">
        <v>114</v>
      </c>
      <c r="D57" s="21">
        <v>25000</v>
      </c>
    </row>
    <row r="58" spans="1:4" ht="15.6" x14ac:dyDescent="0.3">
      <c r="A58" s="20">
        <v>45892</v>
      </c>
      <c r="B58" s="19" t="s">
        <v>92</v>
      </c>
      <c r="C58" s="19" t="s">
        <v>115</v>
      </c>
      <c r="D58" s="21">
        <v>3500</v>
      </c>
    </row>
    <row r="59" spans="1:4" ht="15.6" x14ac:dyDescent="0.3">
      <c r="A59" s="20">
        <v>45893</v>
      </c>
      <c r="B59" s="18" t="s">
        <v>93</v>
      </c>
      <c r="C59" s="19" t="s">
        <v>116</v>
      </c>
      <c r="D59" s="21">
        <v>11000</v>
      </c>
    </row>
    <row r="60" spans="1:4" ht="31.2" x14ac:dyDescent="0.3">
      <c r="A60" s="20">
        <v>45894</v>
      </c>
      <c r="B60" s="19" t="s">
        <v>92</v>
      </c>
      <c r="C60" s="19" t="s">
        <v>117</v>
      </c>
      <c r="D60" s="21">
        <v>5000</v>
      </c>
    </row>
    <row r="61" spans="1:4" ht="15.6" x14ac:dyDescent="0.3">
      <c r="A61" s="20">
        <v>45898</v>
      </c>
      <c r="B61" s="18" t="s">
        <v>93</v>
      </c>
      <c r="C61" s="19" t="s">
        <v>118</v>
      </c>
      <c r="D61" s="21">
        <v>2700</v>
      </c>
    </row>
    <row r="62" spans="1:4" ht="15.6" x14ac:dyDescent="0.3">
      <c r="A62" s="20">
        <v>45900</v>
      </c>
      <c r="B62" s="19" t="s">
        <v>13</v>
      </c>
      <c r="C62" s="19" t="s">
        <v>114</v>
      </c>
      <c r="D62" s="21">
        <v>18000</v>
      </c>
    </row>
  </sheetData>
  <mergeCells count="4">
    <mergeCell ref="G1:L1"/>
    <mergeCell ref="G6:L6"/>
    <mergeCell ref="M1:M2"/>
    <mergeCell ref="A33:D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2480-8753-4FE1-95A1-4FFC94FAF54E}">
  <dimension ref="A2:O76"/>
  <sheetViews>
    <sheetView topLeftCell="A82" workbookViewId="0">
      <selection activeCell="E40" sqref="E40"/>
    </sheetView>
  </sheetViews>
  <sheetFormatPr defaultRowHeight="14.4" x14ac:dyDescent="0.3"/>
  <cols>
    <col min="1" max="1" width="19.21875" bestFit="1" customWidth="1"/>
    <col min="2" max="2" width="20.77734375" customWidth="1"/>
    <col min="3" max="9" width="10.6640625" bestFit="1" customWidth="1"/>
    <col min="10" max="10" width="11" bestFit="1" customWidth="1"/>
    <col min="11" max="22" width="10.6640625" bestFit="1" customWidth="1"/>
    <col min="23" max="23" width="10.5546875" bestFit="1" customWidth="1"/>
  </cols>
  <sheetData>
    <row r="2" spans="1:2" x14ac:dyDescent="0.3">
      <c r="A2" s="10" t="s">
        <v>65</v>
      </c>
      <c r="B2" s="11"/>
    </row>
    <row r="3" spans="1:2" x14ac:dyDescent="0.3">
      <c r="A3" s="3" t="s">
        <v>61</v>
      </c>
      <c r="B3" t="s">
        <v>63</v>
      </c>
    </row>
    <row r="4" spans="1:2" x14ac:dyDescent="0.3">
      <c r="A4" s="4" t="s">
        <v>41</v>
      </c>
      <c r="B4" s="5">
        <v>10800</v>
      </c>
    </row>
    <row r="5" spans="1:2" x14ac:dyDescent="0.3">
      <c r="A5" s="4" t="s">
        <v>45</v>
      </c>
      <c r="B5" s="5">
        <v>24450</v>
      </c>
    </row>
    <row r="6" spans="1:2" x14ac:dyDescent="0.3">
      <c r="A6" s="4" t="s">
        <v>13</v>
      </c>
      <c r="B6" s="5">
        <v>87900</v>
      </c>
    </row>
    <row r="7" spans="1:2" x14ac:dyDescent="0.3">
      <c r="A7" s="4" t="s">
        <v>29</v>
      </c>
      <c r="B7" s="5">
        <v>48000</v>
      </c>
    </row>
    <row r="8" spans="1:2" x14ac:dyDescent="0.3">
      <c r="A8" s="4" t="s">
        <v>7</v>
      </c>
      <c r="B8" s="5">
        <v>95300</v>
      </c>
    </row>
    <row r="9" spans="1:2" x14ac:dyDescent="0.3">
      <c r="A9" s="4" t="s">
        <v>11</v>
      </c>
      <c r="B9" s="5">
        <v>655000</v>
      </c>
    </row>
    <row r="10" spans="1:2" x14ac:dyDescent="0.3">
      <c r="A10" s="4" t="s">
        <v>9</v>
      </c>
      <c r="B10" s="5">
        <v>4250</v>
      </c>
    </row>
    <row r="11" spans="1:2" x14ac:dyDescent="0.3">
      <c r="A11" s="4" t="s">
        <v>35</v>
      </c>
      <c r="B11" s="5">
        <v>2400</v>
      </c>
    </row>
    <row r="12" spans="1:2" x14ac:dyDescent="0.3">
      <c r="A12" s="4" t="s">
        <v>62</v>
      </c>
      <c r="B12" s="5">
        <v>928100</v>
      </c>
    </row>
    <row r="15" spans="1:2" x14ac:dyDescent="0.3">
      <c r="A15" s="10" t="s">
        <v>64</v>
      </c>
      <c r="B15" s="10"/>
    </row>
    <row r="16" spans="1:2" x14ac:dyDescent="0.3">
      <c r="A16" s="3" t="s">
        <v>61</v>
      </c>
      <c r="B16" t="s">
        <v>63</v>
      </c>
    </row>
    <row r="17" spans="1:15" x14ac:dyDescent="0.3">
      <c r="A17" s="4" t="s">
        <v>1</v>
      </c>
      <c r="B17" s="5">
        <v>32000</v>
      </c>
      <c r="O17" s="7"/>
    </row>
    <row r="18" spans="1:15" x14ac:dyDescent="0.3">
      <c r="A18" s="4" t="s">
        <v>2</v>
      </c>
      <c r="B18" s="5">
        <v>1700</v>
      </c>
    </row>
    <row r="19" spans="1:15" x14ac:dyDescent="0.3">
      <c r="A19" s="4" t="s">
        <v>3</v>
      </c>
      <c r="B19" s="5">
        <v>410000</v>
      </c>
    </row>
    <row r="20" spans="1:15" x14ac:dyDescent="0.3">
      <c r="A20" s="4" t="s">
        <v>4</v>
      </c>
      <c r="B20" s="5">
        <v>170000</v>
      </c>
    </row>
    <row r="21" spans="1:15" x14ac:dyDescent="0.3">
      <c r="A21" s="4" t="s">
        <v>15</v>
      </c>
      <c r="B21" s="5">
        <v>18000</v>
      </c>
    </row>
    <row r="22" spans="1:15" x14ac:dyDescent="0.3">
      <c r="A22" s="4" t="s">
        <v>17</v>
      </c>
      <c r="B22" s="5">
        <v>4200</v>
      </c>
    </row>
    <row r="23" spans="1:15" x14ac:dyDescent="0.3">
      <c r="A23" s="4" t="s">
        <v>19</v>
      </c>
      <c r="B23" s="5">
        <v>1300</v>
      </c>
    </row>
    <row r="24" spans="1:15" x14ac:dyDescent="0.3">
      <c r="A24" s="4" t="s">
        <v>21</v>
      </c>
      <c r="B24" s="5">
        <v>14500</v>
      </c>
    </row>
    <row r="25" spans="1:15" x14ac:dyDescent="0.3">
      <c r="A25" s="4" t="s">
        <v>24</v>
      </c>
      <c r="B25" s="5">
        <v>13400</v>
      </c>
    </row>
    <row r="26" spans="1:15" x14ac:dyDescent="0.3">
      <c r="A26" s="4" t="s">
        <v>27</v>
      </c>
      <c r="B26" s="5">
        <v>40100</v>
      </c>
    </row>
    <row r="27" spans="1:15" x14ac:dyDescent="0.3">
      <c r="A27" s="4" t="s">
        <v>32</v>
      </c>
      <c r="B27" s="5">
        <v>1250</v>
      </c>
    </row>
    <row r="28" spans="1:15" x14ac:dyDescent="0.3">
      <c r="A28" s="4" t="s">
        <v>34</v>
      </c>
      <c r="B28" s="5">
        <v>105400</v>
      </c>
    </row>
    <row r="29" spans="1:15" x14ac:dyDescent="0.3">
      <c r="A29" s="4" t="s">
        <v>38</v>
      </c>
      <c r="B29" s="5">
        <v>17000</v>
      </c>
    </row>
    <row r="30" spans="1:15" x14ac:dyDescent="0.3">
      <c r="A30" s="4" t="s">
        <v>40</v>
      </c>
      <c r="B30" s="5">
        <v>23300</v>
      </c>
    </row>
    <row r="31" spans="1:15" x14ac:dyDescent="0.3">
      <c r="A31" s="4" t="s">
        <v>44</v>
      </c>
      <c r="B31" s="5">
        <v>10750</v>
      </c>
    </row>
    <row r="32" spans="1:15" x14ac:dyDescent="0.3">
      <c r="A32" s="4" t="s">
        <v>48</v>
      </c>
      <c r="B32" s="5">
        <v>25000</v>
      </c>
    </row>
    <row r="33" spans="1:2" x14ac:dyDescent="0.3">
      <c r="A33" s="4" t="s">
        <v>50</v>
      </c>
      <c r="B33" s="5">
        <v>3500</v>
      </c>
    </row>
    <row r="34" spans="1:2" x14ac:dyDescent="0.3">
      <c r="A34" s="4" t="s">
        <v>52</v>
      </c>
      <c r="B34" s="5">
        <v>11000</v>
      </c>
    </row>
    <row r="35" spans="1:2" x14ac:dyDescent="0.3">
      <c r="A35" s="4" t="s">
        <v>54</v>
      </c>
      <c r="B35" s="5">
        <v>5000</v>
      </c>
    </row>
    <row r="36" spans="1:2" x14ac:dyDescent="0.3">
      <c r="A36" s="4" t="s">
        <v>56</v>
      </c>
      <c r="B36" s="5">
        <v>2700</v>
      </c>
    </row>
    <row r="37" spans="1:2" x14ac:dyDescent="0.3">
      <c r="A37" s="4" t="s">
        <v>58</v>
      </c>
      <c r="B37" s="5">
        <v>18000</v>
      </c>
    </row>
    <row r="38" spans="1:2" x14ac:dyDescent="0.3">
      <c r="A38" s="4" t="s">
        <v>62</v>
      </c>
      <c r="B38" s="5">
        <v>928100</v>
      </c>
    </row>
    <row r="41" spans="1:2" x14ac:dyDescent="0.3">
      <c r="A41" s="10" t="s">
        <v>66</v>
      </c>
      <c r="B41" s="10"/>
    </row>
    <row r="42" spans="1:2" x14ac:dyDescent="0.3">
      <c r="A42" s="3" t="s">
        <v>61</v>
      </c>
      <c r="B42" t="s">
        <v>63</v>
      </c>
    </row>
    <row r="43" spans="1:2" x14ac:dyDescent="0.3">
      <c r="A43" s="4" t="s">
        <v>41</v>
      </c>
      <c r="B43" s="5">
        <v>10800</v>
      </c>
    </row>
    <row r="44" spans="1:2" x14ac:dyDescent="0.3">
      <c r="A44" s="6" t="s">
        <v>40</v>
      </c>
      <c r="B44" s="5">
        <v>2300</v>
      </c>
    </row>
    <row r="45" spans="1:2" x14ac:dyDescent="0.3">
      <c r="A45" s="6" t="s">
        <v>50</v>
      </c>
      <c r="B45" s="5">
        <v>3500</v>
      </c>
    </row>
    <row r="46" spans="1:2" x14ac:dyDescent="0.3">
      <c r="A46" s="6" t="s">
        <v>54</v>
      </c>
      <c r="B46" s="5">
        <v>5000</v>
      </c>
    </row>
    <row r="47" spans="1:2" x14ac:dyDescent="0.3">
      <c r="A47" s="4" t="s">
        <v>45</v>
      </c>
      <c r="B47" s="5">
        <v>24450</v>
      </c>
    </row>
    <row r="48" spans="1:2" x14ac:dyDescent="0.3">
      <c r="A48" s="6" t="s">
        <v>44</v>
      </c>
      <c r="B48" s="5">
        <v>10750</v>
      </c>
    </row>
    <row r="49" spans="1:2" x14ac:dyDescent="0.3">
      <c r="A49" s="6" t="s">
        <v>52</v>
      </c>
      <c r="B49" s="5">
        <v>11000</v>
      </c>
    </row>
    <row r="50" spans="1:2" x14ac:dyDescent="0.3">
      <c r="A50" s="6" t="s">
        <v>56</v>
      </c>
      <c r="B50" s="5">
        <v>2700</v>
      </c>
    </row>
    <row r="51" spans="1:2" x14ac:dyDescent="0.3">
      <c r="A51" s="4" t="s">
        <v>13</v>
      </c>
      <c r="B51" s="5">
        <v>87900</v>
      </c>
    </row>
    <row r="52" spans="1:2" x14ac:dyDescent="0.3">
      <c r="A52" s="6" t="s">
        <v>21</v>
      </c>
      <c r="B52" s="5">
        <v>14500</v>
      </c>
    </row>
    <row r="53" spans="1:2" x14ac:dyDescent="0.3">
      <c r="A53" s="6" t="s">
        <v>24</v>
      </c>
      <c r="B53" s="5">
        <v>13400</v>
      </c>
    </row>
    <row r="54" spans="1:2" x14ac:dyDescent="0.3">
      <c r="A54" s="6" t="s">
        <v>38</v>
      </c>
      <c r="B54" s="5">
        <v>17000</v>
      </c>
    </row>
    <row r="55" spans="1:2" x14ac:dyDescent="0.3">
      <c r="A55" s="6" t="s">
        <v>48</v>
      </c>
      <c r="B55" s="5">
        <v>25000</v>
      </c>
    </row>
    <row r="56" spans="1:2" x14ac:dyDescent="0.3">
      <c r="A56" s="6" t="s">
        <v>58</v>
      </c>
      <c r="B56" s="5">
        <v>18000</v>
      </c>
    </row>
    <row r="57" spans="1:2" x14ac:dyDescent="0.3">
      <c r="A57" s="4" t="s">
        <v>29</v>
      </c>
      <c r="B57" s="5">
        <v>48000</v>
      </c>
    </row>
    <row r="58" spans="1:2" x14ac:dyDescent="0.3">
      <c r="A58" s="6" t="s">
        <v>27</v>
      </c>
      <c r="B58" s="5">
        <v>27000</v>
      </c>
    </row>
    <row r="59" spans="1:2" x14ac:dyDescent="0.3">
      <c r="A59" s="6" t="s">
        <v>40</v>
      </c>
      <c r="B59" s="5">
        <v>21000</v>
      </c>
    </row>
    <row r="60" spans="1:2" x14ac:dyDescent="0.3">
      <c r="A60" s="4" t="s">
        <v>7</v>
      </c>
      <c r="B60" s="5">
        <v>95300</v>
      </c>
    </row>
    <row r="61" spans="1:2" x14ac:dyDescent="0.3">
      <c r="A61" s="6" t="s">
        <v>1</v>
      </c>
      <c r="B61" s="5">
        <v>32000</v>
      </c>
    </row>
    <row r="62" spans="1:2" x14ac:dyDescent="0.3">
      <c r="A62" s="6" t="s">
        <v>15</v>
      </c>
      <c r="B62" s="5">
        <v>18000</v>
      </c>
    </row>
    <row r="63" spans="1:2" x14ac:dyDescent="0.3">
      <c r="A63" s="6" t="s">
        <v>17</v>
      </c>
      <c r="B63" s="5">
        <v>4200</v>
      </c>
    </row>
    <row r="64" spans="1:2" x14ac:dyDescent="0.3">
      <c r="A64" s="6" t="s">
        <v>27</v>
      </c>
      <c r="B64" s="5">
        <v>13100</v>
      </c>
    </row>
    <row r="65" spans="1:2" x14ac:dyDescent="0.3">
      <c r="A65" s="6" t="s">
        <v>34</v>
      </c>
      <c r="B65" s="5">
        <v>28000</v>
      </c>
    </row>
    <row r="66" spans="1:2" x14ac:dyDescent="0.3">
      <c r="A66" s="4" t="s">
        <v>11</v>
      </c>
      <c r="B66" s="5">
        <v>655000</v>
      </c>
    </row>
    <row r="67" spans="1:2" x14ac:dyDescent="0.3">
      <c r="A67" s="6" t="s">
        <v>3</v>
      </c>
      <c r="B67" s="5">
        <v>410000</v>
      </c>
    </row>
    <row r="68" spans="1:2" x14ac:dyDescent="0.3">
      <c r="A68" s="6" t="s">
        <v>4</v>
      </c>
      <c r="B68" s="5">
        <v>170000</v>
      </c>
    </row>
    <row r="69" spans="1:2" x14ac:dyDescent="0.3">
      <c r="A69" s="6" t="s">
        <v>34</v>
      </c>
      <c r="B69" s="5">
        <v>75000</v>
      </c>
    </row>
    <row r="70" spans="1:2" x14ac:dyDescent="0.3">
      <c r="A70" s="4" t="s">
        <v>9</v>
      </c>
      <c r="B70" s="5">
        <v>4250</v>
      </c>
    </row>
    <row r="71" spans="1:2" x14ac:dyDescent="0.3">
      <c r="A71" s="6" t="s">
        <v>2</v>
      </c>
      <c r="B71" s="5">
        <v>1700</v>
      </c>
    </row>
    <row r="72" spans="1:2" x14ac:dyDescent="0.3">
      <c r="A72" s="6" t="s">
        <v>19</v>
      </c>
      <c r="B72" s="5">
        <v>1300</v>
      </c>
    </row>
    <row r="73" spans="1:2" x14ac:dyDescent="0.3">
      <c r="A73" s="6" t="s">
        <v>32</v>
      </c>
      <c r="B73" s="5">
        <v>1250</v>
      </c>
    </row>
    <row r="74" spans="1:2" x14ac:dyDescent="0.3">
      <c r="A74" s="4" t="s">
        <v>35</v>
      </c>
      <c r="B74" s="5">
        <v>2400</v>
      </c>
    </row>
    <row r="75" spans="1:2" x14ac:dyDescent="0.3">
      <c r="A75" s="6" t="s">
        <v>34</v>
      </c>
      <c r="B75" s="5">
        <v>2400</v>
      </c>
    </row>
    <row r="76" spans="1:2" x14ac:dyDescent="0.3">
      <c r="A76" s="4" t="s">
        <v>62</v>
      </c>
      <c r="B76" s="5">
        <v>928100</v>
      </c>
    </row>
  </sheetData>
  <mergeCells count="3">
    <mergeCell ref="A2:B2"/>
    <mergeCell ref="A15:B15"/>
    <mergeCell ref="A41:B41"/>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Informations</vt:lpstr>
      <vt:lpstr>Expenses - August (ENG-SRB)</vt:lpstr>
      <vt:lpstr>Pivot Analysis - August 2025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jana.kurdulic@loznickagimnazija.edu.rs</dc:creator>
  <cp:lastModifiedBy>jana.kurdulic@loznickagimnazija.edu.rs</cp:lastModifiedBy>
  <dcterms:created xsi:type="dcterms:W3CDTF">2025-08-06T19:28:23Z</dcterms:created>
  <dcterms:modified xsi:type="dcterms:W3CDTF">2025-08-08T14:36:58Z</dcterms:modified>
</cp:coreProperties>
</file>