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ba\AppData\Local\Microsoft\Windows\INetCache\Content.Outlook\9O6LY8SD\"/>
    </mc:Choice>
  </mc:AlternateContent>
  <bookViews>
    <workbookView xWindow="0" yWindow="0" windowWidth="19200" windowHeight="6735"/>
  </bookViews>
  <sheets>
    <sheet name="Summary sheet" sheetId="10" r:id="rId1"/>
    <sheet name="Bhubaneswar" sheetId="2" r:id="rId2"/>
    <sheet name="Cuttack" sheetId="3" r:id="rId3"/>
    <sheet name="Berhampur" sheetId="4" r:id="rId4"/>
    <sheet name="Paradip " sheetId="5" r:id="rId5"/>
    <sheet name="CC_Res_Calculation" sheetId="1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0" l="1"/>
  <c r="K11" i="2"/>
  <c r="K3" i="10"/>
  <c r="J3" i="10"/>
  <c r="I3" i="10"/>
  <c r="F3" i="10"/>
  <c r="F20" i="10" l="1"/>
  <c r="E20" i="10"/>
  <c r="H20" i="10" s="1"/>
  <c r="L20" i="10" s="1"/>
  <c r="F19" i="10"/>
  <c r="E19" i="10"/>
  <c r="H19" i="10" s="1"/>
  <c r="L19" i="10" s="1"/>
  <c r="F18" i="10"/>
  <c r="E18" i="10"/>
  <c r="H18" i="10" s="1"/>
  <c r="F17" i="10"/>
  <c r="E17" i="10"/>
  <c r="H17" i="10" s="1"/>
  <c r="L17" i="10" s="1"/>
  <c r="K14" i="10"/>
  <c r="J14" i="10"/>
  <c r="G14" i="10"/>
  <c r="I14" i="10" s="1"/>
  <c r="F14" i="10"/>
  <c r="E13" i="10"/>
  <c r="F13" i="10" s="1"/>
  <c r="D13" i="10"/>
  <c r="G13" i="10" s="1"/>
  <c r="C13" i="10"/>
  <c r="E12" i="10"/>
  <c r="D12" i="10"/>
  <c r="G12" i="10" s="1"/>
  <c r="C12" i="10"/>
  <c r="E11" i="10"/>
  <c r="D11" i="10"/>
  <c r="G11" i="10" s="1"/>
  <c r="C11" i="10"/>
  <c r="E10" i="10"/>
  <c r="D10" i="10"/>
  <c r="G10" i="10" s="1"/>
  <c r="C10" i="10"/>
  <c r="F6" i="10"/>
  <c r="E6" i="10"/>
  <c r="H6" i="10" s="1"/>
  <c r="F5" i="10"/>
  <c r="E5" i="10"/>
  <c r="H5" i="10" s="1"/>
  <c r="F4" i="10"/>
  <c r="G4" i="10" s="1"/>
  <c r="E4" i="10"/>
  <c r="H4" i="10" s="1"/>
  <c r="E3" i="10"/>
  <c r="H3" i="10" s="1"/>
  <c r="L18" i="10" l="1"/>
  <c r="G6" i="10"/>
  <c r="K20" i="10"/>
  <c r="L3" i="10"/>
  <c r="K17" i="10"/>
  <c r="H13" i="10"/>
  <c r="J13" i="10"/>
  <c r="I13" i="10"/>
  <c r="K13" i="10"/>
  <c r="K18" i="10"/>
  <c r="J11" i="10"/>
  <c r="I12" i="10"/>
  <c r="J12" i="10"/>
  <c r="K12" i="10"/>
  <c r="H12" i="10"/>
  <c r="L5" i="10"/>
  <c r="K19" i="10"/>
  <c r="K11" i="10"/>
  <c r="I4" i="10"/>
  <c r="I5" i="10"/>
  <c r="I6" i="10"/>
  <c r="F11" i="10"/>
  <c r="G17" i="10"/>
  <c r="G18" i="10"/>
  <c r="G19" i="10"/>
  <c r="G20" i="10"/>
  <c r="G3" i="10"/>
  <c r="F10" i="10"/>
  <c r="G5" i="10"/>
  <c r="J4" i="10"/>
  <c r="J5" i="10"/>
  <c r="J6" i="10"/>
  <c r="H10" i="10"/>
  <c r="F12" i="10"/>
  <c r="K4" i="10"/>
  <c r="K5" i="10"/>
  <c r="K6" i="10"/>
  <c r="I10" i="10"/>
  <c r="H11" i="10"/>
  <c r="H14" i="10"/>
  <c r="I17" i="10"/>
  <c r="I18" i="10"/>
  <c r="I19" i="10"/>
  <c r="I20" i="10"/>
  <c r="L4" i="10"/>
  <c r="L6" i="10"/>
  <c r="J10" i="10"/>
  <c r="I11" i="10"/>
  <c r="J17" i="10"/>
  <c r="J18" i="10"/>
  <c r="J19" i="10"/>
  <c r="J20" i="10"/>
  <c r="B7" i="5"/>
  <c r="B6" i="5"/>
  <c r="B5" i="5"/>
  <c r="B4" i="5"/>
  <c r="B8" i="5" s="1"/>
  <c r="E12" i="5"/>
  <c r="F12" i="5" s="1"/>
  <c r="D12" i="5"/>
  <c r="D11" i="5"/>
  <c r="D13" i="5" s="1"/>
  <c r="O8" i="4"/>
  <c r="B7" i="4"/>
  <c r="B6" i="4"/>
  <c r="B5" i="4"/>
  <c r="B4" i="4"/>
  <c r="F46" i="4"/>
  <c r="H46" i="4" s="1"/>
  <c r="E46" i="4"/>
  <c r="G46" i="4" s="1"/>
  <c r="F45" i="4"/>
  <c r="H45" i="4" s="1"/>
  <c r="E45" i="4"/>
  <c r="G45" i="4" s="1"/>
  <c r="F44" i="4"/>
  <c r="H44" i="4" s="1"/>
  <c r="E44" i="4"/>
  <c r="G44" i="4" s="1"/>
  <c r="I44" i="4" s="1"/>
  <c r="F43" i="4"/>
  <c r="H43" i="4" s="1"/>
  <c r="E43" i="4"/>
  <c r="G43" i="4" s="1"/>
  <c r="I43" i="4" s="1"/>
  <c r="F42" i="4"/>
  <c r="H42" i="4" s="1"/>
  <c r="E42" i="4"/>
  <c r="G42" i="4" s="1"/>
  <c r="F41" i="4"/>
  <c r="H41" i="4" s="1"/>
  <c r="E41" i="4"/>
  <c r="G41" i="4" s="1"/>
  <c r="G40" i="4"/>
  <c r="F40" i="4"/>
  <c r="H40" i="4" s="1"/>
  <c r="E40" i="4"/>
  <c r="H39" i="4"/>
  <c r="F39" i="4"/>
  <c r="E39" i="4"/>
  <c r="G39" i="4" s="1"/>
  <c r="I39" i="4" s="1"/>
  <c r="F38" i="4"/>
  <c r="H38" i="4" s="1"/>
  <c r="E38" i="4"/>
  <c r="G38" i="4" s="1"/>
  <c r="G37" i="4"/>
  <c r="F37" i="4"/>
  <c r="H37" i="4" s="1"/>
  <c r="E37" i="4"/>
  <c r="F36" i="4"/>
  <c r="H36" i="4" s="1"/>
  <c r="E36" i="4"/>
  <c r="G36" i="4" s="1"/>
  <c r="F35" i="4"/>
  <c r="H35" i="4" s="1"/>
  <c r="E35" i="4"/>
  <c r="G35" i="4" s="1"/>
  <c r="F34" i="4"/>
  <c r="H34" i="4" s="1"/>
  <c r="E34" i="4"/>
  <c r="G34" i="4" s="1"/>
  <c r="F33" i="4"/>
  <c r="H33" i="4" s="1"/>
  <c r="E33" i="4"/>
  <c r="G33" i="4" s="1"/>
  <c r="F32" i="4"/>
  <c r="H32" i="4" s="1"/>
  <c r="E32" i="4"/>
  <c r="G32" i="4" s="1"/>
  <c r="F31" i="4"/>
  <c r="H31" i="4" s="1"/>
  <c r="E31" i="4"/>
  <c r="G31" i="4" s="1"/>
  <c r="F30" i="4"/>
  <c r="H30" i="4" s="1"/>
  <c r="E30" i="4"/>
  <c r="G30" i="4" s="1"/>
  <c r="H29" i="4"/>
  <c r="F29" i="4"/>
  <c r="E29" i="4"/>
  <c r="G29" i="4" s="1"/>
  <c r="F28" i="4"/>
  <c r="H28" i="4" s="1"/>
  <c r="E28" i="4"/>
  <c r="G28" i="4" s="1"/>
  <c r="F27" i="4"/>
  <c r="H27" i="4" s="1"/>
  <c r="E27" i="4"/>
  <c r="G27" i="4" s="1"/>
  <c r="F26" i="4"/>
  <c r="H26" i="4" s="1"/>
  <c r="E26" i="4"/>
  <c r="G26" i="4" s="1"/>
  <c r="F25" i="4"/>
  <c r="H25" i="4" s="1"/>
  <c r="E25" i="4"/>
  <c r="G25" i="4" s="1"/>
  <c r="F24" i="4"/>
  <c r="H24" i="4" s="1"/>
  <c r="E24" i="4"/>
  <c r="G24" i="4" s="1"/>
  <c r="F23" i="4"/>
  <c r="H23" i="4" s="1"/>
  <c r="E23" i="4"/>
  <c r="G23" i="4" s="1"/>
  <c r="F22" i="4"/>
  <c r="H22" i="4" s="1"/>
  <c r="E22" i="4"/>
  <c r="G22" i="4" s="1"/>
  <c r="H21" i="4"/>
  <c r="F21" i="4"/>
  <c r="E21" i="4"/>
  <c r="G21" i="4" s="1"/>
  <c r="I21" i="4" s="1"/>
  <c r="F20" i="4"/>
  <c r="H20" i="4" s="1"/>
  <c r="E20" i="4"/>
  <c r="G20" i="4" s="1"/>
  <c r="F19" i="4"/>
  <c r="H19" i="4" s="1"/>
  <c r="E19" i="4"/>
  <c r="G19" i="4" s="1"/>
  <c r="F18" i="4"/>
  <c r="H18" i="4" s="1"/>
  <c r="E18" i="4"/>
  <c r="G18" i="4" s="1"/>
  <c r="F17" i="4"/>
  <c r="H17" i="4" s="1"/>
  <c r="E17" i="4"/>
  <c r="G17" i="4" s="1"/>
  <c r="F16" i="4"/>
  <c r="H16" i="4" s="1"/>
  <c r="E16" i="4"/>
  <c r="G16" i="4" s="1"/>
  <c r="F15" i="4"/>
  <c r="H15" i="4" s="1"/>
  <c r="E15" i="4"/>
  <c r="G15" i="4" s="1"/>
  <c r="H14" i="4"/>
  <c r="F14" i="4"/>
  <c r="E14" i="4"/>
  <c r="G14" i="4" s="1"/>
  <c r="F13" i="4"/>
  <c r="H13" i="4" s="1"/>
  <c r="E13" i="4"/>
  <c r="G13" i="4" s="1"/>
  <c r="I13" i="4" s="1"/>
  <c r="F12" i="4"/>
  <c r="H12" i="4" s="1"/>
  <c r="E12" i="4"/>
  <c r="G12" i="4" s="1"/>
  <c r="F11" i="4"/>
  <c r="H11" i="4" s="1"/>
  <c r="E11" i="4"/>
  <c r="G11" i="4" s="1"/>
  <c r="B7" i="3"/>
  <c r="B6" i="3"/>
  <c r="B5" i="3"/>
  <c r="B4" i="3"/>
  <c r="E57" i="3"/>
  <c r="E56" i="3"/>
  <c r="F56" i="3" s="1"/>
  <c r="D56" i="3"/>
  <c r="E55" i="3"/>
  <c r="F55" i="3" s="1"/>
  <c r="D55" i="3"/>
  <c r="E54" i="3"/>
  <c r="F54" i="3" s="1"/>
  <c r="D54" i="3"/>
  <c r="E53" i="3"/>
  <c r="F53" i="3" s="1"/>
  <c r="D53" i="3"/>
  <c r="F52" i="3"/>
  <c r="E52" i="3"/>
  <c r="D52" i="3"/>
  <c r="E51" i="3"/>
  <c r="F51" i="3" s="1"/>
  <c r="D51" i="3"/>
  <c r="F50" i="3"/>
  <c r="E50" i="3"/>
  <c r="D50" i="3"/>
  <c r="E49" i="3"/>
  <c r="F49" i="3" s="1"/>
  <c r="D49" i="3"/>
  <c r="E48" i="3"/>
  <c r="F48" i="3" s="1"/>
  <c r="D48" i="3"/>
  <c r="E47" i="3"/>
  <c r="F47" i="3" s="1"/>
  <c r="D47" i="3"/>
  <c r="E46" i="3"/>
  <c r="F46" i="3" s="1"/>
  <c r="D46" i="3"/>
  <c r="E45" i="3"/>
  <c r="F45" i="3" s="1"/>
  <c r="D45" i="3"/>
  <c r="E44" i="3"/>
  <c r="F44" i="3" s="1"/>
  <c r="D44" i="3"/>
  <c r="F43" i="3"/>
  <c r="E43" i="3"/>
  <c r="D43" i="3"/>
  <c r="E42" i="3"/>
  <c r="F42" i="3" s="1"/>
  <c r="D42" i="3"/>
  <c r="E41" i="3"/>
  <c r="F41" i="3" s="1"/>
  <c r="D41" i="3"/>
  <c r="E40" i="3"/>
  <c r="F40" i="3" s="1"/>
  <c r="D40" i="3"/>
  <c r="E39" i="3"/>
  <c r="F39" i="3" s="1"/>
  <c r="D39" i="3"/>
  <c r="E38" i="3"/>
  <c r="F38" i="3" s="1"/>
  <c r="D38" i="3"/>
  <c r="E37" i="3"/>
  <c r="F37" i="3" s="1"/>
  <c r="D37" i="3"/>
  <c r="E36" i="3"/>
  <c r="F36" i="3" s="1"/>
  <c r="D36" i="3"/>
  <c r="E35" i="3"/>
  <c r="F35" i="3" s="1"/>
  <c r="D35" i="3"/>
  <c r="E34" i="3"/>
  <c r="F34" i="3" s="1"/>
  <c r="D34" i="3"/>
  <c r="E33" i="3"/>
  <c r="F33" i="3" s="1"/>
  <c r="D33" i="3"/>
  <c r="E32" i="3"/>
  <c r="F32" i="3" s="1"/>
  <c r="D32" i="3"/>
  <c r="F31" i="3"/>
  <c r="E31" i="3"/>
  <c r="D31" i="3"/>
  <c r="E30" i="3"/>
  <c r="F30" i="3" s="1"/>
  <c r="D30" i="3"/>
  <c r="E29" i="3"/>
  <c r="F29" i="3" s="1"/>
  <c r="D29" i="3"/>
  <c r="E28" i="3"/>
  <c r="F28" i="3" s="1"/>
  <c r="D28" i="3"/>
  <c r="E27" i="3"/>
  <c r="F27" i="3" s="1"/>
  <c r="D27" i="3"/>
  <c r="E26" i="3"/>
  <c r="F26" i="3" s="1"/>
  <c r="D26" i="3"/>
  <c r="E25" i="3"/>
  <c r="F25" i="3" s="1"/>
  <c r="D25" i="3"/>
  <c r="E24" i="3"/>
  <c r="F24" i="3" s="1"/>
  <c r="D24" i="3"/>
  <c r="E23" i="3"/>
  <c r="F23" i="3" s="1"/>
  <c r="D23" i="3"/>
  <c r="E22" i="3"/>
  <c r="F22" i="3" s="1"/>
  <c r="D22" i="3"/>
  <c r="E21" i="3"/>
  <c r="F21" i="3" s="1"/>
  <c r="D21" i="3"/>
  <c r="E20" i="3"/>
  <c r="F20" i="3" s="1"/>
  <c r="D20" i="3"/>
  <c r="E19" i="3"/>
  <c r="F19" i="3" s="1"/>
  <c r="D19" i="3"/>
  <c r="E18" i="3"/>
  <c r="F18" i="3" s="1"/>
  <c r="D18" i="3"/>
  <c r="E17" i="3"/>
  <c r="F17" i="3" s="1"/>
  <c r="D17" i="3"/>
  <c r="E16" i="3"/>
  <c r="F16" i="3" s="1"/>
  <c r="D16" i="3"/>
  <c r="E15" i="3"/>
  <c r="F15" i="3" s="1"/>
  <c r="D15" i="3"/>
  <c r="E14" i="3"/>
  <c r="F14" i="3" s="1"/>
  <c r="D14" i="3"/>
  <c r="E13" i="3"/>
  <c r="F13" i="3" s="1"/>
  <c r="D13" i="3"/>
  <c r="E12" i="3"/>
  <c r="F12" i="3" s="1"/>
  <c r="D12" i="3"/>
  <c r="E11" i="3"/>
  <c r="F11" i="3" s="1"/>
  <c r="D11" i="3"/>
  <c r="B7" i="2"/>
  <c r="B6" i="2"/>
  <c r="B5" i="2"/>
  <c r="B4" i="2"/>
  <c r="D89" i="2"/>
  <c r="D88" i="2"/>
  <c r="E88" i="2" s="1"/>
  <c r="F88" i="2" s="1"/>
  <c r="D87" i="2"/>
  <c r="E87" i="2" s="1"/>
  <c r="F87" i="2" s="1"/>
  <c r="E86" i="2"/>
  <c r="F86" i="2" s="1"/>
  <c r="D86" i="2"/>
  <c r="E85" i="2"/>
  <c r="F85" i="2" s="1"/>
  <c r="D85" i="2"/>
  <c r="D84" i="2"/>
  <c r="E84" i="2" s="1"/>
  <c r="F84" i="2" s="1"/>
  <c r="E83" i="2"/>
  <c r="F83" i="2" s="1"/>
  <c r="D83" i="2"/>
  <c r="D82" i="2"/>
  <c r="E82" i="2" s="1"/>
  <c r="F82" i="2" s="1"/>
  <c r="D81" i="2"/>
  <c r="D80" i="2"/>
  <c r="E80" i="2" s="1"/>
  <c r="F80" i="2" s="1"/>
  <c r="D79" i="2"/>
  <c r="E79" i="2" s="1"/>
  <c r="F79" i="2" s="1"/>
  <c r="D78" i="2"/>
  <c r="E78" i="2" s="1"/>
  <c r="F78" i="2" s="1"/>
  <c r="E77" i="2"/>
  <c r="F77" i="2" s="1"/>
  <c r="D77" i="2"/>
  <c r="D76" i="2"/>
  <c r="E76" i="2" s="1"/>
  <c r="F76" i="2" s="1"/>
  <c r="E75" i="2"/>
  <c r="F75" i="2" s="1"/>
  <c r="D75" i="2"/>
  <c r="E74" i="2"/>
  <c r="F74" i="2" s="1"/>
  <c r="D74" i="2"/>
  <c r="D73" i="2"/>
  <c r="E72" i="2"/>
  <c r="F72" i="2" s="1"/>
  <c r="D72" i="2"/>
  <c r="D71" i="2"/>
  <c r="E71" i="2" s="1"/>
  <c r="F71" i="2" s="1"/>
  <c r="D70" i="2"/>
  <c r="E70" i="2" s="1"/>
  <c r="F70" i="2" s="1"/>
  <c r="D69" i="2"/>
  <c r="E69" i="2" s="1"/>
  <c r="F69" i="2" s="1"/>
  <c r="D68" i="2"/>
  <c r="E68" i="2" s="1"/>
  <c r="F68" i="2" s="1"/>
  <c r="D67" i="2"/>
  <c r="E67" i="2" s="1"/>
  <c r="F67" i="2" s="1"/>
  <c r="D66" i="2"/>
  <c r="E66" i="2" s="1"/>
  <c r="F66" i="2" s="1"/>
  <c r="D65" i="2"/>
  <c r="E64" i="2"/>
  <c r="F64" i="2" s="1"/>
  <c r="D64" i="2"/>
  <c r="D63" i="2"/>
  <c r="E63" i="2" s="1"/>
  <c r="F63" i="2" s="1"/>
  <c r="E62" i="2"/>
  <c r="F62" i="2" s="1"/>
  <c r="D62" i="2"/>
  <c r="E61" i="2"/>
  <c r="F61" i="2" s="1"/>
  <c r="D61" i="2"/>
  <c r="D60" i="2"/>
  <c r="E60" i="2" s="1"/>
  <c r="F60" i="2" s="1"/>
  <c r="D59" i="2"/>
  <c r="E59" i="2" s="1"/>
  <c r="F59" i="2" s="1"/>
  <c r="D58" i="2"/>
  <c r="E58" i="2" s="1"/>
  <c r="F58" i="2" s="1"/>
  <c r="D57" i="2"/>
  <c r="D56" i="2"/>
  <c r="E56" i="2" s="1"/>
  <c r="F56" i="2" s="1"/>
  <c r="D55" i="2"/>
  <c r="E54" i="2"/>
  <c r="F54" i="2" s="1"/>
  <c r="D54" i="2"/>
  <c r="E53" i="2"/>
  <c r="F53" i="2" s="1"/>
  <c r="D53" i="2"/>
  <c r="D52" i="2"/>
  <c r="E52" i="2" s="1"/>
  <c r="F52" i="2" s="1"/>
  <c r="D51" i="2"/>
  <c r="E51" i="2" s="1"/>
  <c r="F51" i="2" s="1"/>
  <c r="D50" i="2"/>
  <c r="E50" i="2" s="1"/>
  <c r="F50" i="2" s="1"/>
  <c r="D49" i="2"/>
  <c r="D48" i="2"/>
  <c r="E48" i="2" s="1"/>
  <c r="F48" i="2" s="1"/>
  <c r="D47" i="2"/>
  <c r="D46" i="2"/>
  <c r="E46" i="2" s="1"/>
  <c r="F46" i="2" s="1"/>
  <c r="E45" i="2"/>
  <c r="F45" i="2" s="1"/>
  <c r="D45" i="2"/>
  <c r="D44" i="2"/>
  <c r="E44" i="2" s="1"/>
  <c r="F44" i="2" s="1"/>
  <c r="D43" i="2"/>
  <c r="E43" i="2" s="1"/>
  <c r="F43" i="2" s="1"/>
  <c r="D42" i="2"/>
  <c r="E42" i="2" s="1"/>
  <c r="F42" i="2" s="1"/>
  <c r="D41" i="2"/>
  <c r="D40" i="2"/>
  <c r="E40" i="2" s="1"/>
  <c r="F40" i="2" s="1"/>
  <c r="D39" i="2"/>
  <c r="D38" i="2"/>
  <c r="E38" i="2" s="1"/>
  <c r="F38" i="2" s="1"/>
  <c r="D37" i="2"/>
  <c r="E37" i="2" s="1"/>
  <c r="F37" i="2" s="1"/>
  <c r="D36" i="2"/>
  <c r="E36" i="2" s="1"/>
  <c r="F36" i="2" s="1"/>
  <c r="D35" i="2"/>
  <c r="E35" i="2" s="1"/>
  <c r="F35" i="2" s="1"/>
  <c r="E34" i="2"/>
  <c r="F34" i="2" s="1"/>
  <c r="D34" i="2"/>
  <c r="D33" i="2"/>
  <c r="D32" i="2"/>
  <c r="D31" i="2"/>
  <c r="E31" i="2" s="1"/>
  <c r="F31" i="2" s="1"/>
  <c r="E30" i="2"/>
  <c r="F30" i="2" s="1"/>
  <c r="D30" i="2"/>
  <c r="D29" i="2"/>
  <c r="E29" i="2" s="1"/>
  <c r="F29" i="2" s="1"/>
  <c r="D28" i="2"/>
  <c r="E28" i="2" s="1"/>
  <c r="F28" i="2" s="1"/>
  <c r="D27" i="2"/>
  <c r="E27" i="2" s="1"/>
  <c r="F27" i="2" s="1"/>
  <c r="D26" i="2"/>
  <c r="E26" i="2" s="1"/>
  <c r="F26" i="2" s="1"/>
  <c r="D25" i="2"/>
  <c r="D24" i="2"/>
  <c r="D23" i="2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18" i="2"/>
  <c r="E18" i="2" s="1"/>
  <c r="F18" i="2" s="1"/>
  <c r="D17" i="2"/>
  <c r="E16" i="2"/>
  <c r="F16" i="2" s="1"/>
  <c r="D16" i="2"/>
  <c r="D15" i="2"/>
  <c r="D14" i="2"/>
  <c r="E14" i="2" s="1"/>
  <c r="F14" i="2" s="1"/>
  <c r="D13" i="2"/>
  <c r="E13" i="2" s="1"/>
  <c r="F13" i="2" s="1"/>
  <c r="D12" i="2"/>
  <c r="E12" i="2" s="1"/>
  <c r="F12" i="2" s="1"/>
  <c r="D11" i="2"/>
  <c r="E11" i="2" s="1"/>
  <c r="F11" i="2" s="1"/>
  <c r="I26" i="4" l="1"/>
  <c r="B8" i="4"/>
  <c r="J29" i="4" s="1"/>
  <c r="D57" i="3"/>
  <c r="I24" i="4"/>
  <c r="I34" i="4"/>
  <c r="I18" i="4"/>
  <c r="I28" i="4"/>
  <c r="I12" i="4"/>
  <c r="I42" i="4"/>
  <c r="G12" i="5"/>
  <c r="G11" i="5"/>
  <c r="E11" i="5"/>
  <c r="F11" i="5" s="1"/>
  <c r="I25" i="4"/>
  <c r="I31" i="4"/>
  <c r="I36" i="4"/>
  <c r="I14" i="4"/>
  <c r="I22" i="4"/>
  <c r="I45" i="4"/>
  <c r="I23" i="4"/>
  <c r="I29" i="4"/>
  <c r="I37" i="4"/>
  <c r="I15" i="4"/>
  <c r="I20" i="4"/>
  <c r="I27" i="4"/>
  <c r="I30" i="4"/>
  <c r="I38" i="4"/>
  <c r="I46" i="4"/>
  <c r="I33" i="4"/>
  <c r="I11" i="4"/>
  <c r="I16" i="4"/>
  <c r="I41" i="4"/>
  <c r="I19" i="4"/>
  <c r="I17" i="4"/>
  <c r="I32" i="4"/>
  <c r="J45" i="4"/>
  <c r="J37" i="4"/>
  <c r="J21" i="4"/>
  <c r="J13" i="4"/>
  <c r="J42" i="4"/>
  <c r="J34" i="4"/>
  <c r="J26" i="4"/>
  <c r="J18" i="4"/>
  <c r="J39" i="4"/>
  <c r="J23" i="4"/>
  <c r="J15" i="4"/>
  <c r="J44" i="4"/>
  <c r="J36" i="4"/>
  <c r="J28" i="4"/>
  <c r="J20" i="4"/>
  <c r="J12" i="4"/>
  <c r="J33" i="4"/>
  <c r="J25" i="4"/>
  <c r="J17" i="4"/>
  <c r="J30" i="4"/>
  <c r="J14" i="4"/>
  <c r="J46" i="4"/>
  <c r="J38" i="4"/>
  <c r="J43" i="4"/>
  <c r="J35" i="4"/>
  <c r="J27" i="4"/>
  <c r="J19" i="4"/>
  <c r="J11" i="4"/>
  <c r="J40" i="4"/>
  <c r="J32" i="4"/>
  <c r="J16" i="4"/>
  <c r="I35" i="4"/>
  <c r="I40" i="4"/>
  <c r="B8" i="3"/>
  <c r="G28" i="3" s="1"/>
  <c r="G44" i="3"/>
  <c r="I44" i="3" s="1"/>
  <c r="J44" i="3" s="1"/>
  <c r="G16" i="3"/>
  <c r="H16" i="3" s="1"/>
  <c r="G23" i="3"/>
  <c r="H23" i="3" s="1"/>
  <c r="G50" i="3"/>
  <c r="G18" i="3"/>
  <c r="G33" i="3"/>
  <c r="G24" i="3"/>
  <c r="G31" i="3"/>
  <c r="B8" i="2"/>
  <c r="G58" i="2" s="1"/>
  <c r="E25" i="2"/>
  <c r="F25" i="2" s="1"/>
  <c r="E89" i="2"/>
  <c r="F89" i="2" s="1"/>
  <c r="E23" i="2"/>
  <c r="F23" i="2" s="1"/>
  <c r="E32" i="2"/>
  <c r="F32" i="2" s="1"/>
  <c r="E39" i="2"/>
  <c r="F39" i="2" s="1"/>
  <c r="E49" i="2"/>
  <c r="F49" i="2" s="1"/>
  <c r="E57" i="2"/>
  <c r="F57" i="2" s="1"/>
  <c r="E81" i="2"/>
  <c r="F81" i="2" s="1"/>
  <c r="E15" i="2"/>
  <c r="F15" i="2" s="1"/>
  <c r="E41" i="2"/>
  <c r="F41" i="2" s="1"/>
  <c r="E17" i="2"/>
  <c r="F17" i="2" s="1"/>
  <c r="E47" i="2"/>
  <c r="F47" i="2" s="1"/>
  <c r="E24" i="2"/>
  <c r="F24" i="2" s="1"/>
  <c r="E55" i="2"/>
  <c r="F55" i="2" s="1"/>
  <c r="E65" i="2"/>
  <c r="F65" i="2" s="1"/>
  <c r="E73" i="2"/>
  <c r="F73" i="2" s="1"/>
  <c r="E33" i="2"/>
  <c r="F33" i="2" s="1"/>
  <c r="G27" i="3" l="1"/>
  <c r="G45" i="3"/>
  <c r="K44" i="3"/>
  <c r="L44" i="3" s="1"/>
  <c r="G20" i="3"/>
  <c r="G11" i="3"/>
  <c r="G39" i="3"/>
  <c r="I39" i="3" s="1"/>
  <c r="J39" i="3" s="1"/>
  <c r="G13" i="3"/>
  <c r="H13" i="3" s="1"/>
  <c r="G25" i="3"/>
  <c r="H25" i="3" s="1"/>
  <c r="G38" i="3"/>
  <c r="I38" i="3" s="1"/>
  <c r="J38" i="3" s="1"/>
  <c r="J24" i="4"/>
  <c r="J22" i="4"/>
  <c r="J41" i="4"/>
  <c r="K41" i="4" s="1"/>
  <c r="J31" i="4"/>
  <c r="I11" i="5"/>
  <c r="J11" i="5" s="1"/>
  <c r="K11" i="5"/>
  <c r="L11" i="5" s="1"/>
  <c r="H11" i="5"/>
  <c r="K12" i="5"/>
  <c r="L12" i="5" s="1"/>
  <c r="I12" i="5"/>
  <c r="J12" i="5" s="1"/>
  <c r="H12" i="5"/>
  <c r="N46" i="4"/>
  <c r="O46" i="4" s="1"/>
  <c r="L46" i="4"/>
  <c r="M46" i="4" s="1"/>
  <c r="K46" i="4"/>
  <c r="N45" i="4"/>
  <c r="O45" i="4" s="1"/>
  <c r="L45" i="4"/>
  <c r="M45" i="4" s="1"/>
  <c r="K45" i="4"/>
  <c r="N11" i="4"/>
  <c r="O11" i="4" s="1"/>
  <c r="L11" i="4"/>
  <c r="M11" i="4" s="1"/>
  <c r="K11" i="4"/>
  <c r="N14" i="4"/>
  <c r="O14" i="4" s="1"/>
  <c r="L14" i="4"/>
  <c r="M14" i="4" s="1"/>
  <c r="K14" i="4"/>
  <c r="L28" i="4"/>
  <c r="M28" i="4" s="1"/>
  <c r="K28" i="4"/>
  <c r="N28" i="4"/>
  <c r="O28" i="4" s="1"/>
  <c r="K26" i="4"/>
  <c r="N26" i="4"/>
  <c r="O26" i="4" s="1"/>
  <c r="L26" i="4"/>
  <c r="M26" i="4" s="1"/>
  <c r="N32" i="4"/>
  <c r="O32" i="4" s="1"/>
  <c r="L32" i="4"/>
  <c r="M32" i="4" s="1"/>
  <c r="K32" i="4"/>
  <c r="N37" i="4"/>
  <c r="O37" i="4" s="1"/>
  <c r="L37" i="4"/>
  <c r="M37" i="4" s="1"/>
  <c r="K37" i="4"/>
  <c r="N40" i="4"/>
  <c r="O40" i="4" s="1"/>
  <c r="L40" i="4"/>
  <c r="M40" i="4" s="1"/>
  <c r="K40" i="4"/>
  <c r="L20" i="4"/>
  <c r="M20" i="4" s="1"/>
  <c r="K20" i="4"/>
  <c r="N20" i="4"/>
  <c r="O20" i="4" s="1"/>
  <c r="K18" i="4"/>
  <c r="N18" i="4"/>
  <c r="O18" i="4" s="1"/>
  <c r="L18" i="4"/>
  <c r="M18" i="4" s="1"/>
  <c r="N19" i="4"/>
  <c r="O19" i="4" s="1"/>
  <c r="L19" i="4"/>
  <c r="M19" i="4" s="1"/>
  <c r="K19" i="4"/>
  <c r="N30" i="4"/>
  <c r="O30" i="4" s="1"/>
  <c r="L30" i="4"/>
  <c r="M30" i="4" s="1"/>
  <c r="K30" i="4"/>
  <c r="L36" i="4"/>
  <c r="M36" i="4" s="1"/>
  <c r="K36" i="4"/>
  <c r="N36" i="4"/>
  <c r="O36" i="4" s="1"/>
  <c r="K34" i="4"/>
  <c r="N34" i="4"/>
  <c r="O34" i="4" s="1"/>
  <c r="L34" i="4"/>
  <c r="M34" i="4" s="1"/>
  <c r="L12" i="4"/>
  <c r="M12" i="4" s="1"/>
  <c r="K12" i="4"/>
  <c r="N12" i="4"/>
  <c r="O12" i="4" s="1"/>
  <c r="N35" i="4"/>
  <c r="O35" i="4" s="1"/>
  <c r="L35" i="4"/>
  <c r="M35" i="4" s="1"/>
  <c r="K35" i="4"/>
  <c r="N25" i="4"/>
  <c r="O25" i="4" s="1"/>
  <c r="L25" i="4"/>
  <c r="M25" i="4" s="1"/>
  <c r="K25" i="4"/>
  <c r="L15" i="4"/>
  <c r="M15" i="4" s="1"/>
  <c r="K15" i="4"/>
  <c r="N15" i="4"/>
  <c r="O15" i="4" s="1"/>
  <c r="N13" i="4"/>
  <c r="O13" i="4" s="1"/>
  <c r="L13" i="4"/>
  <c r="M13" i="4" s="1"/>
  <c r="K13" i="4"/>
  <c r="N38" i="4"/>
  <c r="O38" i="4" s="1"/>
  <c r="L38" i="4"/>
  <c r="M38" i="4" s="1"/>
  <c r="K38" i="4"/>
  <c r="N17" i="4"/>
  <c r="O17" i="4" s="1"/>
  <c r="L17" i="4"/>
  <c r="M17" i="4" s="1"/>
  <c r="K17" i="4"/>
  <c r="L44" i="4"/>
  <c r="M44" i="4" s="1"/>
  <c r="K44" i="4"/>
  <c r="N44" i="4"/>
  <c r="O44" i="4" s="1"/>
  <c r="N16" i="4"/>
  <c r="O16" i="4" s="1"/>
  <c r="L16" i="4"/>
  <c r="M16" i="4" s="1"/>
  <c r="K16" i="4"/>
  <c r="N43" i="4"/>
  <c r="O43" i="4" s="1"/>
  <c r="L43" i="4"/>
  <c r="M43" i="4" s="1"/>
  <c r="K43" i="4"/>
  <c r="N33" i="4"/>
  <c r="O33" i="4" s="1"/>
  <c r="L33" i="4"/>
  <c r="M33" i="4" s="1"/>
  <c r="K33" i="4"/>
  <c r="L23" i="4"/>
  <c r="M23" i="4" s="1"/>
  <c r="K23" i="4"/>
  <c r="N23" i="4"/>
  <c r="O23" i="4" s="1"/>
  <c r="N21" i="4"/>
  <c r="O21" i="4" s="1"/>
  <c r="L21" i="4"/>
  <c r="M21" i="4" s="1"/>
  <c r="K21" i="4"/>
  <c r="L39" i="4"/>
  <c r="M39" i="4" s="1"/>
  <c r="K39" i="4"/>
  <c r="N39" i="4"/>
  <c r="O39" i="4" s="1"/>
  <c r="N27" i="4"/>
  <c r="O27" i="4" s="1"/>
  <c r="L27" i="4"/>
  <c r="M27" i="4" s="1"/>
  <c r="K27" i="4"/>
  <c r="K42" i="4"/>
  <c r="N42" i="4"/>
  <c r="O42" i="4" s="1"/>
  <c r="L42" i="4"/>
  <c r="M42" i="4" s="1"/>
  <c r="N24" i="4"/>
  <c r="O24" i="4" s="1"/>
  <c r="L24" i="4"/>
  <c r="M24" i="4" s="1"/>
  <c r="K24" i="4"/>
  <c r="N22" i="4"/>
  <c r="O22" i="4" s="1"/>
  <c r="L22" i="4"/>
  <c r="M22" i="4" s="1"/>
  <c r="K22" i="4"/>
  <c r="N41" i="4"/>
  <c r="O41" i="4" s="1"/>
  <c r="L41" i="4"/>
  <c r="M41" i="4" s="1"/>
  <c r="L31" i="4"/>
  <c r="M31" i="4" s="1"/>
  <c r="K31" i="4"/>
  <c r="N31" i="4"/>
  <c r="O31" i="4" s="1"/>
  <c r="N29" i="4"/>
  <c r="O29" i="4" s="1"/>
  <c r="L29" i="4"/>
  <c r="M29" i="4" s="1"/>
  <c r="K29" i="4"/>
  <c r="K38" i="3"/>
  <c r="L38" i="3" s="1"/>
  <c r="G57" i="3"/>
  <c r="I57" i="3" s="1"/>
  <c r="H28" i="3"/>
  <c r="K28" i="3"/>
  <c r="L28" i="3" s="1"/>
  <c r="I28" i="3"/>
  <c r="J28" i="3" s="1"/>
  <c r="G14" i="3"/>
  <c r="I14" i="3" s="1"/>
  <c r="J14" i="3" s="1"/>
  <c r="G35" i="3"/>
  <c r="H35" i="3" s="1"/>
  <c r="G41" i="3"/>
  <c r="I41" i="3" s="1"/>
  <c r="J41" i="3" s="1"/>
  <c r="H44" i="3"/>
  <c r="G29" i="3"/>
  <c r="K29" i="3" s="1"/>
  <c r="L29" i="3" s="1"/>
  <c r="G48" i="3"/>
  <c r="I16" i="3"/>
  <c r="J16" i="3" s="1"/>
  <c r="G51" i="3"/>
  <c r="G49" i="3"/>
  <c r="H49" i="3" s="1"/>
  <c r="G12" i="3"/>
  <c r="K12" i="3" s="1"/>
  <c r="L12" i="3" s="1"/>
  <c r="G32" i="3"/>
  <c r="G22" i="3"/>
  <c r="K22" i="3" s="1"/>
  <c r="L22" i="3" s="1"/>
  <c r="K23" i="3"/>
  <c r="L23" i="3" s="1"/>
  <c r="G26" i="3"/>
  <c r="G56" i="3"/>
  <c r="I56" i="3" s="1"/>
  <c r="J56" i="3" s="1"/>
  <c r="G21" i="3"/>
  <c r="K21" i="3" s="1"/>
  <c r="L21" i="3" s="1"/>
  <c r="G47" i="3"/>
  <c r="I47" i="3" s="1"/>
  <c r="J47" i="3" s="1"/>
  <c r="G43" i="3"/>
  <c r="K43" i="3" s="1"/>
  <c r="L43" i="3" s="1"/>
  <c r="G34" i="3"/>
  <c r="H34" i="3" s="1"/>
  <c r="I23" i="3"/>
  <c r="J23" i="3" s="1"/>
  <c r="G46" i="3"/>
  <c r="K46" i="3" s="1"/>
  <c r="L46" i="3" s="1"/>
  <c r="G52" i="3"/>
  <c r="G54" i="3"/>
  <c r="G53" i="3"/>
  <c r="K53" i="3" s="1"/>
  <c r="L53" i="3" s="1"/>
  <c r="G19" i="3"/>
  <c r="I19" i="3" s="1"/>
  <c r="J19" i="3" s="1"/>
  <c r="G15" i="3"/>
  <c r="I15" i="3" s="1"/>
  <c r="J15" i="3" s="1"/>
  <c r="G37" i="3"/>
  <c r="I37" i="3" s="1"/>
  <c r="J37" i="3" s="1"/>
  <c r="G40" i="3"/>
  <c r="I40" i="3" s="1"/>
  <c r="J40" i="3" s="1"/>
  <c r="G17" i="3"/>
  <c r="H17" i="3" s="1"/>
  <c r="G42" i="3"/>
  <c r="H38" i="3"/>
  <c r="G30" i="3"/>
  <c r="K30" i="3" s="1"/>
  <c r="L30" i="3" s="1"/>
  <c r="G55" i="3"/>
  <c r="I55" i="3" s="1"/>
  <c r="J55" i="3" s="1"/>
  <c r="G36" i="3"/>
  <c r="K16" i="3"/>
  <c r="L16" i="3" s="1"/>
  <c r="I31" i="3"/>
  <c r="J31" i="3" s="1"/>
  <c r="H31" i="3"/>
  <c r="K31" i="3"/>
  <c r="L31" i="3" s="1"/>
  <c r="K13" i="3"/>
  <c r="L13" i="3" s="1"/>
  <c r="I13" i="3"/>
  <c r="J13" i="3" s="1"/>
  <c r="K45" i="3"/>
  <c r="L45" i="3" s="1"/>
  <c r="I45" i="3"/>
  <c r="J45" i="3" s="1"/>
  <c r="H45" i="3"/>
  <c r="I24" i="3"/>
  <c r="J24" i="3" s="1"/>
  <c r="H24" i="3"/>
  <c r="K24" i="3"/>
  <c r="L24" i="3" s="1"/>
  <c r="I42" i="3"/>
  <c r="J42" i="3" s="1"/>
  <c r="H42" i="3"/>
  <c r="K42" i="3"/>
  <c r="L42" i="3" s="1"/>
  <c r="H39" i="3"/>
  <c r="K20" i="3"/>
  <c r="L20" i="3" s="1"/>
  <c r="I20" i="3"/>
  <c r="J20" i="3" s="1"/>
  <c r="H20" i="3"/>
  <c r="H50" i="3"/>
  <c r="K50" i="3"/>
  <c r="L50" i="3" s="1"/>
  <c r="I50" i="3"/>
  <c r="J50" i="3" s="1"/>
  <c r="H37" i="3"/>
  <c r="I26" i="3"/>
  <c r="J26" i="3" s="1"/>
  <c r="H26" i="3"/>
  <c r="K26" i="3"/>
  <c r="L26" i="3" s="1"/>
  <c r="K27" i="3"/>
  <c r="L27" i="3" s="1"/>
  <c r="H27" i="3"/>
  <c r="I27" i="3"/>
  <c r="J27" i="3" s="1"/>
  <c r="H41" i="3"/>
  <c r="K51" i="3"/>
  <c r="L51" i="3" s="1"/>
  <c r="H51" i="3"/>
  <c r="I51" i="3"/>
  <c r="J51" i="3" s="1"/>
  <c r="H56" i="3"/>
  <c r="H33" i="3"/>
  <c r="I33" i="3"/>
  <c r="J33" i="3" s="1"/>
  <c r="K33" i="3"/>
  <c r="L33" i="3" s="1"/>
  <c r="H11" i="3"/>
  <c r="K11" i="3"/>
  <c r="L11" i="3" s="1"/>
  <c r="I11" i="3"/>
  <c r="J11" i="3" s="1"/>
  <c r="I18" i="3"/>
  <c r="J18" i="3" s="1"/>
  <c r="K18" i="3"/>
  <c r="L18" i="3" s="1"/>
  <c r="H18" i="3"/>
  <c r="G81" i="2"/>
  <c r="I81" i="2" s="1"/>
  <c r="J81" i="2" s="1"/>
  <c r="G79" i="2"/>
  <c r="K79" i="2" s="1"/>
  <c r="L79" i="2" s="1"/>
  <c r="G33" i="2"/>
  <c r="H33" i="2" s="1"/>
  <c r="G23" i="2"/>
  <c r="I23" i="2" s="1"/>
  <c r="J23" i="2" s="1"/>
  <c r="G29" i="2"/>
  <c r="K29" i="2" s="1"/>
  <c r="L29" i="2" s="1"/>
  <c r="G51" i="2"/>
  <c r="K51" i="2" s="1"/>
  <c r="L51" i="2" s="1"/>
  <c r="G71" i="2"/>
  <c r="I71" i="2" s="1"/>
  <c r="J71" i="2" s="1"/>
  <c r="G31" i="2"/>
  <c r="I31" i="2" s="1"/>
  <c r="J31" i="2" s="1"/>
  <c r="G41" i="2"/>
  <c r="K41" i="2" s="1"/>
  <c r="L41" i="2" s="1"/>
  <c r="G72" i="2"/>
  <c r="I72" i="2" s="1"/>
  <c r="J72" i="2" s="1"/>
  <c r="G14" i="2"/>
  <c r="K14" i="2" s="1"/>
  <c r="L14" i="2" s="1"/>
  <c r="G44" i="2"/>
  <c r="H44" i="2" s="1"/>
  <c r="G70" i="2"/>
  <c r="K70" i="2" s="1"/>
  <c r="L70" i="2" s="1"/>
  <c r="G66" i="2"/>
  <c r="H66" i="2" s="1"/>
  <c r="G59" i="2"/>
  <c r="K59" i="2" s="1"/>
  <c r="L59" i="2" s="1"/>
  <c r="G37" i="2"/>
  <c r="K37" i="2" s="1"/>
  <c r="L37" i="2" s="1"/>
  <c r="G63" i="2"/>
  <c r="K63" i="2" s="1"/>
  <c r="L63" i="2" s="1"/>
  <c r="G24" i="2"/>
  <c r="I24" i="2" s="1"/>
  <c r="J24" i="2" s="1"/>
  <c r="G80" i="2"/>
  <c r="K80" i="2" s="1"/>
  <c r="L80" i="2" s="1"/>
  <c r="G15" i="2"/>
  <c r="H15" i="2" s="1"/>
  <c r="G22" i="2"/>
  <c r="K22" i="2" s="1"/>
  <c r="L22" i="2" s="1"/>
  <c r="G46" i="2"/>
  <c r="H46" i="2" s="1"/>
  <c r="G86" i="2"/>
  <c r="K86" i="2" s="1"/>
  <c r="L86" i="2" s="1"/>
  <c r="G74" i="2"/>
  <c r="H74" i="2" s="1"/>
  <c r="G67" i="2"/>
  <c r="I67" i="2" s="1"/>
  <c r="J67" i="2" s="1"/>
  <c r="G45" i="2"/>
  <c r="K45" i="2" s="1"/>
  <c r="L45" i="2" s="1"/>
  <c r="G73" i="2"/>
  <c r="I73" i="2" s="1"/>
  <c r="J73" i="2" s="1"/>
  <c r="G42" i="2"/>
  <c r="I42" i="2" s="1"/>
  <c r="J42" i="2" s="1"/>
  <c r="G28" i="2"/>
  <c r="K28" i="2" s="1"/>
  <c r="L28" i="2" s="1"/>
  <c r="G12" i="2"/>
  <c r="I12" i="2" s="1"/>
  <c r="J12" i="2" s="1"/>
  <c r="G53" i="2"/>
  <c r="K53" i="2" s="1"/>
  <c r="L53" i="2" s="1"/>
  <c r="G48" i="2"/>
  <c r="H48" i="2" s="1"/>
  <c r="G64" i="2"/>
  <c r="H64" i="2" s="1"/>
  <c r="G89" i="2"/>
  <c r="K89" i="2" s="1"/>
  <c r="L89" i="2" s="1"/>
  <c r="G36" i="2"/>
  <c r="H36" i="2" s="1"/>
  <c r="G20" i="2"/>
  <c r="I20" i="2" s="1"/>
  <c r="J20" i="2" s="1"/>
  <c r="G18" i="2"/>
  <c r="H18" i="2" s="1"/>
  <c r="G19" i="2"/>
  <c r="K19" i="2" s="1"/>
  <c r="L19" i="2" s="1"/>
  <c r="G83" i="2"/>
  <c r="I83" i="2" s="1"/>
  <c r="J83" i="2" s="1"/>
  <c r="G61" i="2"/>
  <c r="I61" i="2" s="1"/>
  <c r="J61" i="2" s="1"/>
  <c r="G21" i="2"/>
  <c r="H21" i="2" s="1"/>
  <c r="G84" i="2"/>
  <c r="I84" i="2" s="1"/>
  <c r="J84" i="2" s="1"/>
  <c r="G88" i="2"/>
  <c r="K88" i="2" s="1"/>
  <c r="L88" i="2" s="1"/>
  <c r="G47" i="2"/>
  <c r="K47" i="2" s="1"/>
  <c r="L47" i="2" s="1"/>
  <c r="G57" i="2"/>
  <c r="K57" i="2" s="1"/>
  <c r="L57" i="2" s="1"/>
  <c r="G30" i="2"/>
  <c r="K30" i="2" s="1"/>
  <c r="L30" i="2" s="1"/>
  <c r="G82" i="2"/>
  <c r="H82" i="2" s="1"/>
  <c r="G75" i="2"/>
  <c r="I75" i="2" s="1"/>
  <c r="J75" i="2" s="1"/>
  <c r="G16" i="2"/>
  <c r="H16" i="2" s="1"/>
  <c r="G49" i="2"/>
  <c r="I49" i="2" s="1"/>
  <c r="J49" i="2" s="1"/>
  <c r="G32" i="2"/>
  <c r="H32" i="2" s="1"/>
  <c r="G38" i="2"/>
  <c r="K38" i="2" s="1"/>
  <c r="L38" i="2" s="1"/>
  <c r="G52" i="2"/>
  <c r="H52" i="2" s="1"/>
  <c r="G26" i="2"/>
  <c r="H26" i="2" s="1"/>
  <c r="G27" i="2"/>
  <c r="I27" i="2" s="1"/>
  <c r="J27" i="2" s="1"/>
  <c r="G60" i="2"/>
  <c r="H60" i="2" s="1"/>
  <c r="G69" i="2"/>
  <c r="K69" i="2" s="1"/>
  <c r="L69" i="2" s="1"/>
  <c r="G17" i="2"/>
  <c r="K17" i="2" s="1"/>
  <c r="L17" i="2" s="1"/>
  <c r="G35" i="2"/>
  <c r="K35" i="2" s="1"/>
  <c r="L35" i="2" s="1"/>
  <c r="G40" i="2"/>
  <c r="K40" i="2" s="1"/>
  <c r="L40" i="2" s="1"/>
  <c r="G65" i="2"/>
  <c r="K65" i="2" s="1"/>
  <c r="L65" i="2" s="1"/>
  <c r="G11" i="2"/>
  <c r="I11" i="2" s="1"/>
  <c r="J11" i="2" s="1"/>
  <c r="G39" i="2"/>
  <c r="K39" i="2" s="1"/>
  <c r="L39" i="2" s="1"/>
  <c r="G62" i="2"/>
  <c r="K62" i="2" s="1"/>
  <c r="L62" i="2" s="1"/>
  <c r="G54" i="2"/>
  <c r="H54" i="2" s="1"/>
  <c r="G34" i="2"/>
  <c r="H34" i="2" s="1"/>
  <c r="G68" i="2"/>
  <c r="K68" i="2" s="1"/>
  <c r="L68" i="2" s="1"/>
  <c r="G77" i="2"/>
  <c r="K77" i="2" s="1"/>
  <c r="L77" i="2" s="1"/>
  <c r="G87" i="2"/>
  <c r="H87" i="2" s="1"/>
  <c r="G55" i="2"/>
  <c r="H55" i="2" s="1"/>
  <c r="G56" i="2"/>
  <c r="I56" i="2" s="1"/>
  <c r="J56" i="2" s="1"/>
  <c r="G25" i="2"/>
  <c r="I25" i="2" s="1"/>
  <c r="J25" i="2" s="1"/>
  <c r="G13" i="2"/>
  <c r="K13" i="2" s="1"/>
  <c r="L13" i="2" s="1"/>
  <c r="G78" i="2"/>
  <c r="K78" i="2" s="1"/>
  <c r="L78" i="2" s="1"/>
  <c r="G50" i="2"/>
  <c r="K50" i="2" s="1"/>
  <c r="L50" i="2" s="1"/>
  <c r="G43" i="2"/>
  <c r="I43" i="2" s="1"/>
  <c r="J43" i="2" s="1"/>
  <c r="G76" i="2"/>
  <c r="H76" i="2" s="1"/>
  <c r="G85" i="2"/>
  <c r="H85" i="2" s="1"/>
  <c r="I62" i="2"/>
  <c r="J62" i="2" s="1"/>
  <c r="I79" i="2"/>
  <c r="J79" i="2" s="1"/>
  <c r="I33" i="2"/>
  <c r="J33" i="2" s="1"/>
  <c r="I58" i="2"/>
  <c r="J58" i="2" s="1"/>
  <c r="H58" i="2"/>
  <c r="K58" i="2"/>
  <c r="L58" i="2" s="1"/>
  <c r="K42" i="2"/>
  <c r="L42" i="2" s="1"/>
  <c r="I18" i="2"/>
  <c r="J18" i="2" s="1"/>
  <c r="I34" i="3" l="1"/>
  <c r="J34" i="3" s="1"/>
  <c r="H17" i="2"/>
  <c r="K56" i="3"/>
  <c r="L56" i="3" s="1"/>
  <c r="K39" i="3"/>
  <c r="L39" i="3" s="1"/>
  <c r="K34" i="3"/>
  <c r="L34" i="3" s="1"/>
  <c r="H45" i="2"/>
  <c r="K34" i="2"/>
  <c r="L34" i="2" s="1"/>
  <c r="H11" i="2"/>
  <c r="K25" i="3"/>
  <c r="L25" i="3" s="1"/>
  <c r="K37" i="3"/>
  <c r="L37" i="3" s="1"/>
  <c r="H43" i="3"/>
  <c r="I25" i="3"/>
  <c r="J25" i="3" s="1"/>
  <c r="K57" i="3"/>
  <c r="H84" i="2"/>
  <c r="H89" i="2"/>
  <c r="H79" i="2"/>
  <c r="L9" i="5"/>
  <c r="J9" i="5"/>
  <c r="O9" i="4"/>
  <c r="M9" i="4"/>
  <c r="I43" i="3"/>
  <c r="J43" i="3" s="1"/>
  <c r="H47" i="3"/>
  <c r="H19" i="3"/>
  <c r="H53" i="3"/>
  <c r="K35" i="3"/>
  <c r="L35" i="3" s="1"/>
  <c r="K19" i="3"/>
  <c r="L19" i="3" s="1"/>
  <c r="I53" i="3"/>
  <c r="J53" i="3" s="1"/>
  <c r="H30" i="3"/>
  <c r="K14" i="3"/>
  <c r="L14" i="3" s="1"/>
  <c r="H12" i="3"/>
  <c r="I30" i="3"/>
  <c r="J30" i="3" s="1"/>
  <c r="H14" i="3"/>
  <c r="I12" i="3"/>
  <c r="J12" i="3" s="1"/>
  <c r="K41" i="3"/>
  <c r="L41" i="3" s="1"/>
  <c r="H21" i="3"/>
  <c r="I17" i="3"/>
  <c r="J17" i="3" s="1"/>
  <c r="K55" i="3"/>
  <c r="L55" i="3" s="1"/>
  <c r="H32" i="3"/>
  <c r="K32" i="3"/>
  <c r="L32" i="3" s="1"/>
  <c r="I32" i="3"/>
  <c r="J32" i="3" s="1"/>
  <c r="I46" i="3"/>
  <c r="J46" i="3" s="1"/>
  <c r="K47" i="3"/>
  <c r="L47" i="3" s="1"/>
  <c r="K17" i="3"/>
  <c r="L17" i="3" s="1"/>
  <c r="H55" i="3"/>
  <c r="K36" i="3"/>
  <c r="L36" i="3" s="1"/>
  <c r="I36" i="3"/>
  <c r="J36" i="3" s="1"/>
  <c r="H36" i="3"/>
  <c r="K15" i="3"/>
  <c r="L15" i="3" s="1"/>
  <c r="H15" i="3"/>
  <c r="K49" i="3"/>
  <c r="L49" i="3" s="1"/>
  <c r="H29" i="3"/>
  <c r="K40" i="3"/>
  <c r="L40" i="3" s="1"/>
  <c r="I22" i="3"/>
  <c r="J22" i="3" s="1"/>
  <c r="I35" i="3"/>
  <c r="J35" i="3" s="1"/>
  <c r="I49" i="3"/>
  <c r="J49" i="3" s="1"/>
  <c r="I29" i="3"/>
  <c r="J29" i="3" s="1"/>
  <c r="H40" i="3"/>
  <c r="I21" i="3"/>
  <c r="J21" i="3" s="1"/>
  <c r="K54" i="3"/>
  <c r="L54" i="3" s="1"/>
  <c r="I54" i="3"/>
  <c r="J54" i="3" s="1"/>
  <c r="H54" i="3"/>
  <c r="H46" i="3"/>
  <c r="K52" i="3"/>
  <c r="L52" i="3" s="1"/>
  <c r="I52" i="3"/>
  <c r="J52" i="3" s="1"/>
  <c r="H52" i="3"/>
  <c r="K48" i="3"/>
  <c r="L48" i="3" s="1"/>
  <c r="H48" i="3"/>
  <c r="I48" i="3"/>
  <c r="J48" i="3" s="1"/>
  <c r="H22" i="3"/>
  <c r="K26" i="2"/>
  <c r="L26" i="2" s="1"/>
  <c r="H65" i="2"/>
  <c r="I65" i="2"/>
  <c r="J65" i="2" s="1"/>
  <c r="K23" i="2"/>
  <c r="L23" i="2" s="1"/>
  <c r="K81" i="2"/>
  <c r="L81" i="2" s="1"/>
  <c r="K44" i="2"/>
  <c r="L44" i="2" s="1"/>
  <c r="H40" i="2"/>
  <c r="H12" i="2"/>
  <c r="I66" i="2"/>
  <c r="J66" i="2" s="1"/>
  <c r="H22" i="2"/>
  <c r="I87" i="2"/>
  <c r="J87" i="2" s="1"/>
  <c r="I28" i="2"/>
  <c r="J28" i="2" s="1"/>
  <c r="H28" i="2"/>
  <c r="K87" i="2"/>
  <c r="L87" i="2" s="1"/>
  <c r="H57" i="2"/>
  <c r="I52" i="2"/>
  <c r="J52" i="2" s="1"/>
  <c r="I22" i="2"/>
  <c r="J22" i="2" s="1"/>
  <c r="K18" i="2"/>
  <c r="L18" i="2" s="1"/>
  <c r="I57" i="2"/>
  <c r="J57" i="2" s="1"/>
  <c r="H70" i="2"/>
  <c r="H29" i="2"/>
  <c r="I76" i="2"/>
  <c r="J76" i="2" s="1"/>
  <c r="K52" i="2"/>
  <c r="L52" i="2" s="1"/>
  <c r="I70" i="2"/>
  <c r="J70" i="2" s="1"/>
  <c r="I29" i="2"/>
  <c r="J29" i="2" s="1"/>
  <c r="K76" i="2"/>
  <c r="L76" i="2" s="1"/>
  <c r="H42" i="2"/>
  <c r="H47" i="2"/>
  <c r="I40" i="2"/>
  <c r="J40" i="2" s="1"/>
  <c r="I15" i="2"/>
  <c r="J15" i="2" s="1"/>
  <c r="H77" i="2"/>
  <c r="I44" i="2"/>
  <c r="J44" i="2" s="1"/>
  <c r="K48" i="2"/>
  <c r="L48" i="2" s="1"/>
  <c r="I51" i="2"/>
  <c r="J51" i="2" s="1"/>
  <c r="H62" i="2"/>
  <c r="H38" i="2"/>
  <c r="I47" i="2"/>
  <c r="J47" i="2" s="1"/>
  <c r="K31" i="2"/>
  <c r="L31" i="2" s="1"/>
  <c r="H61" i="2"/>
  <c r="I38" i="2"/>
  <c r="J38" i="2" s="1"/>
  <c r="H23" i="2"/>
  <c r="K27" i="2"/>
  <c r="L27" i="2" s="1"/>
  <c r="K20" i="2"/>
  <c r="L20" i="2" s="1"/>
  <c r="K15" i="2"/>
  <c r="L15" i="2" s="1"/>
  <c r="H81" i="2"/>
  <c r="K74" i="2"/>
  <c r="L74" i="2" s="1"/>
  <c r="K61" i="2"/>
  <c r="L61" i="2" s="1"/>
  <c r="I48" i="2"/>
  <c r="J48" i="2" s="1"/>
  <c r="I74" i="2"/>
  <c r="J74" i="2" s="1"/>
  <c r="I16" i="2"/>
  <c r="J16" i="2" s="1"/>
  <c r="I82" i="2"/>
  <c r="J82" i="2" s="1"/>
  <c r="H37" i="2"/>
  <c r="I37" i="2"/>
  <c r="J37" i="2" s="1"/>
  <c r="K25" i="2"/>
  <c r="L25" i="2" s="1"/>
  <c r="I21" i="2"/>
  <c r="J21" i="2" s="1"/>
  <c r="K60" i="2"/>
  <c r="L60" i="2" s="1"/>
  <c r="H75" i="2"/>
  <c r="H31" i="2"/>
  <c r="H25" i="2"/>
  <c r="K16" i="2"/>
  <c r="L16" i="2" s="1"/>
  <c r="I60" i="2"/>
  <c r="J60" i="2" s="1"/>
  <c r="K75" i="2"/>
  <c r="L75" i="2" s="1"/>
  <c r="H63" i="2"/>
  <c r="H59" i="2"/>
  <c r="K83" i="2"/>
  <c r="L83" i="2" s="1"/>
  <c r="K49" i="2"/>
  <c r="L49" i="2" s="1"/>
  <c r="L11" i="2"/>
  <c r="I19" i="2"/>
  <c r="J19" i="2" s="1"/>
  <c r="K24" i="2"/>
  <c r="L24" i="2" s="1"/>
  <c r="K72" i="2"/>
  <c r="L72" i="2" s="1"/>
  <c r="H30" i="2"/>
  <c r="I46" i="2"/>
  <c r="J46" i="2" s="1"/>
  <c r="K33" i="2"/>
  <c r="L33" i="2" s="1"/>
  <c r="I30" i="2"/>
  <c r="J30" i="2" s="1"/>
  <c r="K46" i="2"/>
  <c r="L46" i="2" s="1"/>
  <c r="K84" i="2"/>
  <c r="L84" i="2" s="1"/>
  <c r="I36" i="2"/>
  <c r="J36" i="2" s="1"/>
  <c r="I63" i="2"/>
  <c r="J63" i="2" s="1"/>
  <c r="H78" i="2"/>
  <c r="H39" i="2"/>
  <c r="I50" i="2"/>
  <c r="J50" i="2" s="1"/>
  <c r="I54" i="2"/>
  <c r="J54" i="2" s="1"/>
  <c r="H41" i="2"/>
  <c r="I64" i="2"/>
  <c r="J64" i="2" s="1"/>
  <c r="K67" i="2"/>
  <c r="L67" i="2" s="1"/>
  <c r="K64" i="2"/>
  <c r="L64" i="2" s="1"/>
  <c r="K54" i="2"/>
  <c r="L54" i="2" s="1"/>
  <c r="K85" i="2"/>
  <c r="L85" i="2" s="1"/>
  <c r="I55" i="2"/>
  <c r="J55" i="2" s="1"/>
  <c r="H67" i="2"/>
  <c r="K55" i="2"/>
  <c r="L55" i="2" s="1"/>
  <c r="I59" i="2"/>
  <c r="J59" i="2" s="1"/>
  <c r="H71" i="2"/>
  <c r="H72" i="2"/>
  <c r="K71" i="2"/>
  <c r="L71" i="2" s="1"/>
  <c r="I78" i="2"/>
  <c r="J78" i="2" s="1"/>
  <c r="I35" i="2"/>
  <c r="J35" i="2" s="1"/>
  <c r="I17" i="2"/>
  <c r="J17" i="2" s="1"/>
  <c r="H53" i="2"/>
  <c r="I39" i="2"/>
  <c r="J39" i="2" s="1"/>
  <c r="H27" i="2"/>
  <c r="H56" i="2"/>
  <c r="H19" i="2"/>
  <c r="I89" i="2"/>
  <c r="J89" i="2" s="1"/>
  <c r="K82" i="2"/>
  <c r="L82" i="2" s="1"/>
  <c r="H24" i="2"/>
  <c r="K66" i="2"/>
  <c r="L66" i="2" s="1"/>
  <c r="K73" i="2"/>
  <c r="L73" i="2" s="1"/>
  <c r="K56" i="2"/>
  <c r="L56" i="2" s="1"/>
  <c r="I85" i="2"/>
  <c r="J85" i="2" s="1"/>
  <c r="I34" i="2"/>
  <c r="J34" i="2" s="1"/>
  <c r="I32" i="2"/>
  <c r="J32" i="2" s="1"/>
  <c r="I26" i="2"/>
  <c r="J26" i="2" s="1"/>
  <c r="H49" i="2"/>
  <c r="H86" i="2"/>
  <c r="K12" i="2"/>
  <c r="L12" i="2" s="1"/>
  <c r="I45" i="2"/>
  <c r="J45" i="2" s="1"/>
  <c r="H51" i="2"/>
  <c r="I68" i="2"/>
  <c r="J68" i="2" s="1"/>
  <c r="K21" i="2"/>
  <c r="L21" i="2" s="1"/>
  <c r="H50" i="2"/>
  <c r="K36" i="2"/>
  <c r="L36" i="2" s="1"/>
  <c r="H80" i="2"/>
  <c r="I41" i="2"/>
  <c r="J41" i="2" s="1"/>
  <c r="H68" i="2"/>
  <c r="I80" i="2"/>
  <c r="J80" i="2" s="1"/>
  <c r="H14" i="2"/>
  <c r="H88" i="2"/>
  <c r="I69" i="2"/>
  <c r="J69" i="2" s="1"/>
  <c r="H83" i="2"/>
  <c r="I53" i="2"/>
  <c r="J53" i="2" s="1"/>
  <c r="I88" i="2"/>
  <c r="J88" i="2" s="1"/>
  <c r="I77" i="2"/>
  <c r="J77" i="2" s="1"/>
  <c r="I14" i="2"/>
  <c r="J14" i="2" s="1"/>
  <c r="K43" i="2"/>
  <c r="L43" i="2" s="1"/>
  <c r="H13" i="2"/>
  <c r="H69" i="2"/>
  <c r="H43" i="2"/>
  <c r="I86" i="2"/>
  <c r="J86" i="2" s="1"/>
  <c r="H20" i="2"/>
  <c r="K32" i="2"/>
  <c r="L32" i="2" s="1"/>
  <c r="H73" i="2"/>
  <c r="I13" i="2"/>
  <c r="J13" i="2" s="1"/>
  <c r="H35" i="2"/>
  <c r="J9" i="3" l="1"/>
  <c r="L9" i="3"/>
  <c r="J9" i="2"/>
  <c r="L9" i="2"/>
</calcChain>
</file>

<file path=xl/comments1.xml><?xml version="1.0" encoding="utf-8"?>
<comments xmlns="http://schemas.openxmlformats.org/spreadsheetml/2006/main">
  <authors>
    <author>Vipasyana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Vipasyana:</t>
        </r>
        <r>
          <rPr>
            <sz val="9"/>
            <color indexed="81"/>
            <rFont val="Tahoma"/>
            <family val="2"/>
          </rPr>
          <t xml:space="preserve">
Value only depends on builtup area &amp; location.BMV is not taken into consideration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Vipasyana:</t>
        </r>
        <r>
          <rPr>
            <sz val="9"/>
            <color indexed="81"/>
            <rFont val="Tahoma"/>
            <family val="2"/>
          </rPr>
          <t xml:space="preserve">
Value only depends on builtup area &amp; location.BMV is not taken into consideration</t>
        </r>
      </text>
    </comment>
  </commentList>
</comments>
</file>

<file path=xl/sharedStrings.xml><?xml version="1.0" encoding="utf-8"?>
<sst xmlns="http://schemas.openxmlformats.org/spreadsheetml/2006/main" count="401" uniqueCount="260">
  <si>
    <t>RCC Frame</t>
  </si>
  <si>
    <t>Load bearing Wall Footing</t>
  </si>
  <si>
    <t xml:space="preserve">Sl.No </t>
  </si>
  <si>
    <t xml:space="preserve">Floor Status </t>
  </si>
  <si>
    <t xml:space="preserve">Residential </t>
  </si>
  <si>
    <t xml:space="preserve">Single Storey </t>
  </si>
  <si>
    <t>Single storey with double storey foundation (GF)</t>
  </si>
  <si>
    <t>Single storey with three storeyed foundation (GF)</t>
  </si>
  <si>
    <t xml:space="preserve">First floor </t>
  </si>
  <si>
    <t>Second floor</t>
  </si>
  <si>
    <t xml:space="preserve">Third floor </t>
  </si>
  <si>
    <t xml:space="preserve">Fourth Floor </t>
  </si>
  <si>
    <t xml:space="preserve">Fifth Floor </t>
  </si>
  <si>
    <t xml:space="preserve">Sixth Floor </t>
  </si>
  <si>
    <t xml:space="preserve">Seventh Floor </t>
  </si>
  <si>
    <t xml:space="preserve">Items </t>
  </si>
  <si>
    <t>Rate/sq.ft</t>
  </si>
  <si>
    <t xml:space="preserve">Marble stone flooring </t>
  </si>
  <si>
    <t xml:space="preserve">Marble stone dado </t>
  </si>
  <si>
    <t xml:space="preserve">Chequered tile flooring </t>
  </si>
  <si>
    <t xml:space="preserve">Kota stone flooring </t>
  </si>
  <si>
    <t xml:space="preserve">Kota stone dado </t>
  </si>
  <si>
    <t xml:space="preserve">Granite stone flooring </t>
  </si>
  <si>
    <t xml:space="preserve">Ceramic tile flooring </t>
  </si>
  <si>
    <t xml:space="preserve">Glazed tile dado </t>
  </si>
  <si>
    <t xml:space="preserve">Vitrified tile flooring </t>
  </si>
  <si>
    <t xml:space="preserve">Vitrified tile dado </t>
  </si>
  <si>
    <t xml:space="preserve">Mosaic floor </t>
  </si>
  <si>
    <t xml:space="preserve">Mosaic dado </t>
  </si>
  <si>
    <t>Compound wall having brick wall with width 10" but height 5'-0"</t>
  </si>
  <si>
    <t>Compound wall having brick wall with width 5" but height 5'-0"</t>
  </si>
  <si>
    <t>Portico (Yes)</t>
  </si>
  <si>
    <t>Portico (No)</t>
  </si>
  <si>
    <t>Plinth area (Builtup area in sq.ft)</t>
  </si>
  <si>
    <t>Plot area (In sq.ft)</t>
  </si>
  <si>
    <t>Tax rate (xx%)</t>
  </si>
  <si>
    <t>Cost of Construction</t>
  </si>
  <si>
    <t>Cost 1</t>
  </si>
  <si>
    <t>Building Type</t>
  </si>
  <si>
    <t xml:space="preserve">1. Cost 1 indicates the cost based on structure, nature of the building &amp; no. of floors </t>
  </si>
  <si>
    <t>Cost 2</t>
  </si>
  <si>
    <t>Floor Status</t>
  </si>
  <si>
    <t xml:space="preserve">2. Cost 2 indicates the cost for flooring </t>
  </si>
  <si>
    <t>Cost 3</t>
  </si>
  <si>
    <t>Flooring type</t>
  </si>
  <si>
    <t xml:space="preserve">3. Cost 3 indicates the cost for compound wall </t>
  </si>
  <si>
    <t>Cost 4</t>
  </si>
  <si>
    <t>Compound type</t>
  </si>
  <si>
    <t>4. Cost 4 indicates the cost of patio</t>
  </si>
  <si>
    <t xml:space="preserve">Total cost </t>
  </si>
  <si>
    <t>Portico</t>
  </si>
  <si>
    <t xml:space="preserve">Simulation of tax rate </t>
  </si>
  <si>
    <t>Average BMV (Rs/Sq.ft)</t>
  </si>
  <si>
    <t>Average increase in tax across areas</t>
  </si>
  <si>
    <t xml:space="preserve">Sl No </t>
  </si>
  <si>
    <t>Mouza</t>
  </si>
  <si>
    <t>Residential BMV (Rs/Acre)</t>
  </si>
  <si>
    <t xml:space="preserve">Residential BMV (Rs/Sq.ft) </t>
  </si>
  <si>
    <t>Valuation with current formula (INR)</t>
  </si>
  <si>
    <t>Holding tax as per current formula (INR)</t>
  </si>
  <si>
    <t>Valuation with new proposed formula (INR)</t>
  </si>
  <si>
    <t>New/Old Valuation</t>
  </si>
  <si>
    <t>Holding tax with 0.2% tax rate</t>
  </si>
  <si>
    <t>Increase in tax payable @ 0.2%</t>
  </si>
  <si>
    <t xml:space="preserve">Holding tax with xx% tax rate </t>
  </si>
  <si>
    <t>Increase in tax payable @ xx%</t>
  </si>
  <si>
    <t>Ashok Nagar</t>
  </si>
  <si>
    <t>Badadhanpur</t>
  </si>
  <si>
    <t>BJB Nagar</t>
  </si>
  <si>
    <t>Bamikhal</t>
  </si>
  <si>
    <t>Bankual</t>
  </si>
  <si>
    <t xml:space="preserve">Baragarh </t>
  </si>
  <si>
    <t xml:space="preserve">Basughai </t>
  </si>
  <si>
    <t>Bhimpur Unit 22</t>
  </si>
  <si>
    <t xml:space="preserve">Bhubaneswar Unit 27 </t>
  </si>
  <si>
    <t>Bhoi Nagar</t>
  </si>
  <si>
    <t>Bhoum Nagar</t>
  </si>
  <si>
    <t>Banguari</t>
  </si>
  <si>
    <t>Bapuji Nagar</t>
  </si>
  <si>
    <t>Begunia Barhahi</t>
  </si>
  <si>
    <t>Damana</t>
  </si>
  <si>
    <t xml:space="preserve">Dhauli </t>
  </si>
  <si>
    <t>Durgapurpatna</t>
  </si>
  <si>
    <t>Dashabatia</t>
  </si>
  <si>
    <t>Ebaranga</t>
  </si>
  <si>
    <t>Gadakana</t>
  </si>
  <si>
    <t>Ganganagar</t>
  </si>
  <si>
    <t>Gopinathpur</t>
  </si>
  <si>
    <t xml:space="preserve">Govindaprasad </t>
  </si>
  <si>
    <t xml:space="preserve">Gopabandhunagar </t>
  </si>
  <si>
    <t>Goda Gopinathprasad</t>
  </si>
  <si>
    <t xml:space="preserve">Goutam Nagar </t>
  </si>
  <si>
    <t xml:space="preserve">Gelapur </t>
  </si>
  <si>
    <t xml:space="preserve">Haridaspur </t>
  </si>
  <si>
    <t xml:space="preserve">Haripur Patna </t>
  </si>
  <si>
    <t>Injana</t>
  </si>
  <si>
    <t xml:space="preserve">Jokalandi </t>
  </si>
  <si>
    <t xml:space="preserve">Jayapur </t>
  </si>
  <si>
    <t xml:space="preserve">Jayadev Vihar </t>
  </si>
  <si>
    <t>Jharapada</t>
  </si>
  <si>
    <t>Johala</t>
  </si>
  <si>
    <t>Kapileswar</t>
  </si>
  <si>
    <t>Khatuapara</t>
  </si>
  <si>
    <t>Kochilaput</t>
  </si>
  <si>
    <t>Kapila Prasad</t>
  </si>
  <si>
    <t>Kesura</t>
  </si>
  <si>
    <t>Kesari Nagar</t>
  </si>
  <si>
    <t xml:space="preserve">Kharavela Nagar </t>
  </si>
  <si>
    <t xml:space="preserve">Koradakanta </t>
  </si>
  <si>
    <t xml:space="preserve">Kukudaghai </t>
  </si>
  <si>
    <t xml:space="preserve">Laxmisagar Unit - 30 </t>
  </si>
  <si>
    <t>Laxmisagar Unit - 31</t>
  </si>
  <si>
    <t xml:space="preserve">Lingipur </t>
  </si>
  <si>
    <t xml:space="preserve">Madhusudan Nagar </t>
  </si>
  <si>
    <t xml:space="preserve">Mancheswar </t>
  </si>
  <si>
    <t xml:space="preserve">Mahabhoisasan </t>
  </si>
  <si>
    <t xml:space="preserve">Meharpalli </t>
  </si>
  <si>
    <t xml:space="preserve">Nakhaur </t>
  </si>
  <si>
    <t xml:space="preserve">Nakhaurpatna </t>
  </si>
  <si>
    <t xml:space="preserve">Nayapalli </t>
  </si>
  <si>
    <t xml:space="preserve">Naharkanta </t>
  </si>
  <si>
    <t xml:space="preserve">Nakhara </t>
  </si>
  <si>
    <t xml:space="preserve">Nuagaon </t>
  </si>
  <si>
    <t xml:space="preserve">Pandara </t>
  </si>
  <si>
    <t xml:space="preserve">Paika Nagar </t>
  </si>
  <si>
    <t xml:space="preserve">Patia </t>
  </si>
  <si>
    <t>Pahala</t>
  </si>
  <si>
    <t xml:space="preserve">Rudrapur </t>
  </si>
  <si>
    <t xml:space="preserve">Rajarani </t>
  </si>
  <si>
    <t>Raghunathpur Balipada</t>
  </si>
  <si>
    <t xml:space="preserve">Raghunathpur Itipur </t>
  </si>
  <si>
    <t xml:space="preserve">Raghunathpur Jali </t>
  </si>
  <si>
    <t xml:space="preserve">Radhamohanpur </t>
  </si>
  <si>
    <t>Rokat</t>
  </si>
  <si>
    <t xml:space="preserve">Samantapuri </t>
  </si>
  <si>
    <t>Saradeipur</t>
  </si>
  <si>
    <t>Saradeipurpatna</t>
  </si>
  <si>
    <t>Subudhipur</t>
  </si>
  <si>
    <t xml:space="preserve">Samantarapur Patna </t>
  </si>
  <si>
    <t xml:space="preserve">Satya Nagar </t>
  </si>
  <si>
    <t xml:space="preserve">Sahid Nagar </t>
  </si>
  <si>
    <t>Sidhupal</t>
  </si>
  <si>
    <t xml:space="preserve">Surya Nagar </t>
  </si>
  <si>
    <t xml:space="preserve">Sundarpada </t>
  </si>
  <si>
    <t xml:space="preserve">Vani Vihar </t>
  </si>
  <si>
    <t>BHADIMULA</t>
  </si>
  <si>
    <t>BIDYADHARPUR 69</t>
  </si>
  <si>
    <t>GOPALPUR 39</t>
  </si>
  <si>
    <t>KANHEIPUR 68</t>
  </si>
  <si>
    <t>KANTILO</t>
  </si>
  <si>
    <t>NUAPADA</t>
  </si>
  <si>
    <t>POPARADA</t>
  </si>
  <si>
    <t>SUBHADRAPUR</t>
  </si>
  <si>
    <t>UNIT 10 CANTONMENT</t>
  </si>
  <si>
    <t>UNIT 11 ODIYABAZAR</t>
  </si>
  <si>
    <t>UNIT 12 SUTAHATA</t>
  </si>
  <si>
    <t>UNIT 13 CHANDINICHOWK</t>
  </si>
  <si>
    <t>UNIT 14 NAYASADAK</t>
  </si>
  <si>
    <t>UNIT 15 CHOUDHURY BAZAR</t>
  </si>
  <si>
    <t>UNIT 16 KATHAGADASAHI</t>
  </si>
  <si>
    <t>UNIT 17 MACHHUABAZAR</t>
  </si>
  <si>
    <t>UNIT 18 BUXYBAZAR</t>
  </si>
  <si>
    <t>UNIT 19 MAHANADI 2</t>
  </si>
  <si>
    <t>UNIT 2 BAIMUNDINAGAR</t>
  </si>
  <si>
    <t>UNIT 20 MANGALABAG</t>
  </si>
  <si>
    <t>UNIT 21 RANIHAT</t>
  </si>
  <si>
    <t>UNIT 22 MIRKAMAL PATANA</t>
  </si>
  <si>
    <t>UNIT 23 SAMANTASAHI</t>
  </si>
  <si>
    <t>UNIT 24 COLLEGE SQUARE</t>
  </si>
  <si>
    <t>UNIT 25 ZOBRA</t>
  </si>
  <si>
    <t>UNIT 26 SIKHARPUR</t>
  </si>
  <si>
    <t>UNIT 27 GANDARPUR</t>
  </si>
  <si>
    <t>UNIT 28 PAISA</t>
  </si>
  <si>
    <t>UNIT 29 CHAULIAGANJ</t>
  </si>
  <si>
    <t>UNIT 3 BIDANASI</t>
  </si>
  <si>
    <t>UNIT 30 ANDARPUR</t>
  </si>
  <si>
    <t>UNIT 31 GUNADOLA</t>
  </si>
  <si>
    <t>UNIT 32 MADHUPATANA</t>
  </si>
  <si>
    <t>UNIT 33 BISINABAR</t>
  </si>
  <si>
    <t>UNIT 34 DOLAMUNDAI</t>
  </si>
  <si>
    <t>UNIT 35 JHANJIRMANGALA</t>
  </si>
  <si>
    <t>UNIT 36 RAJABAGICHA</t>
  </si>
  <si>
    <t>UNIT 37 BADAMBADI</t>
  </si>
  <si>
    <t>UNIT 38 ARUNODAY NAGAR</t>
  </si>
  <si>
    <t>UNIT 5 SOUTHDEULASAHI</t>
  </si>
  <si>
    <t>UNIT 6 UTTARADEULASAHI</t>
  </si>
  <si>
    <t>UNIT 7 UTTARATULASIPUR</t>
  </si>
  <si>
    <t>UNIT 8 DAKHINA TULASIPUR</t>
  </si>
  <si>
    <t>UNIT 9 BARABATIKILA</t>
  </si>
  <si>
    <t>UNIT I UDAYANAGAR</t>
  </si>
  <si>
    <t>UTTAMAPUR</t>
  </si>
  <si>
    <t>Maximum Valuation with current formula (INR)</t>
  </si>
  <si>
    <t>Min. Valuation with current formula (INR)</t>
  </si>
  <si>
    <t>Max. Holding tax as per current formula (INR)</t>
  </si>
  <si>
    <t>Min. Holding tax as per current formula (INR)</t>
  </si>
  <si>
    <t>Avg. holding tax</t>
  </si>
  <si>
    <t>Increase in avg tax payable @ 0.2%</t>
  </si>
  <si>
    <t>Increase in avg tax payable @ xx%</t>
  </si>
  <si>
    <t>Ambagada</t>
  </si>
  <si>
    <t xml:space="preserve">Alakapur </t>
  </si>
  <si>
    <t xml:space="preserve">Berhampur </t>
  </si>
  <si>
    <t xml:space="preserve">Bada Bazar </t>
  </si>
  <si>
    <t xml:space="preserve">Bhapur </t>
  </si>
  <si>
    <t xml:space="preserve">Bijipur </t>
  </si>
  <si>
    <t xml:space="preserve">Baidyanathpur </t>
  </si>
  <si>
    <t xml:space="preserve">Dakhinapur </t>
  </si>
  <si>
    <t xml:space="preserve">Gosaninuagam </t>
  </si>
  <si>
    <t>Gopabandhunagar</t>
  </si>
  <si>
    <t xml:space="preserve">Gunthabandha </t>
  </si>
  <si>
    <t xml:space="preserve">Haridakhandi </t>
  </si>
  <si>
    <t xml:space="preserve">Jagadalpur </t>
  </si>
  <si>
    <t xml:space="preserve">Kalapuri </t>
  </si>
  <si>
    <t>Lochapada</t>
  </si>
  <si>
    <t xml:space="preserve">Mahamayeepur </t>
  </si>
  <si>
    <t xml:space="preserve">Madhabpur </t>
  </si>
  <si>
    <t xml:space="preserve">Madhusudanpur </t>
  </si>
  <si>
    <t xml:space="preserve">Maradarajapur </t>
  </si>
  <si>
    <t>Narasinghapur</t>
  </si>
  <si>
    <t xml:space="preserve">Nimakhandi </t>
  </si>
  <si>
    <t>Paramahansapur</t>
  </si>
  <si>
    <t xml:space="preserve">Panakalapalli </t>
  </si>
  <si>
    <t>Palligumula</t>
  </si>
  <si>
    <t>Pathara</t>
  </si>
  <si>
    <t xml:space="preserve">Radhanathpur </t>
  </si>
  <si>
    <t>Rajendrapur</t>
  </si>
  <si>
    <t>Satyanarayanpur</t>
  </si>
  <si>
    <t>Sankarpur</t>
  </si>
  <si>
    <t>Sasibhushanpur</t>
  </si>
  <si>
    <t>Sundarajpur</t>
  </si>
  <si>
    <t>Subaspur</t>
  </si>
  <si>
    <t xml:space="preserve">Sanakusastali </t>
  </si>
  <si>
    <t>Uttareswar</t>
  </si>
  <si>
    <t>Umapuri</t>
  </si>
  <si>
    <t>Haladiapur</t>
  </si>
  <si>
    <t xml:space="preserve">Sandhakuda </t>
  </si>
  <si>
    <t>Bijayachandrapur</t>
  </si>
  <si>
    <t>Expected increase in Property tax %</t>
  </si>
  <si>
    <t xml:space="preserve">Sl. No </t>
  </si>
  <si>
    <t>Name of the ULB</t>
  </si>
  <si>
    <t>Avg. BMV (Rs/Sq.ft)</t>
  </si>
  <si>
    <t xml:space="preserve">Current Formula </t>
  </si>
  <si>
    <t xml:space="preserve">Valuation based on current formula </t>
  </si>
  <si>
    <t xml:space="preserve">Valuation based on proposed formula </t>
  </si>
  <si>
    <t>Old/New valuation</t>
  </si>
  <si>
    <t>Property tax as per current formula</t>
  </si>
  <si>
    <t xml:space="preserve">Bhubaneswar </t>
  </si>
  <si>
    <t>17.5% x ((Plinth area of the building x 13.65)-15%*(Plinth area of the building x 13.65)+(0.5% of the land cost))</t>
  </si>
  <si>
    <t xml:space="preserve">Cuttack </t>
  </si>
  <si>
    <t>20.5% x (built up area in sq.ft x rates applicable based on type of property(ranges from Rs. 2 to Rs 3.5))</t>
  </si>
  <si>
    <t>20.5% x (Build up area of holding in sq.ft. X locality-wise, building type-wise, use-wise rate - 15% * (Build up area of holding in sq.ft. X locality-wise, building type-wise, use-wise rate))</t>
  </si>
  <si>
    <t xml:space="preserve">Paradeep </t>
  </si>
  <si>
    <t>10% x (Plinth area in sq.m. X residential rate for 2nd order town - 15% x (Plinth area in sq.m. X residential rate for 2nd order town) + 0.5% x land cost)</t>
  </si>
  <si>
    <t>Expected growth in tax @ different tax rates</t>
  </si>
  <si>
    <t>BMV (Rs/Sq.ft)</t>
  </si>
  <si>
    <t xml:space="preserve">Valuation as per current formula </t>
  </si>
  <si>
    <t xml:space="preserve">Valuation as per proposed formula </t>
  </si>
  <si>
    <t>Old/New Valuation</t>
  </si>
  <si>
    <t xml:space="preserve">Property tax as per current formula </t>
  </si>
  <si>
    <t>Average BMV of all wards put together</t>
  </si>
  <si>
    <t>Estimated cost of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</si>
</sst>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10" fontId="6" fillId="3" borderId="1" xfId="1" applyNumberFormat="1" applyFont="1" applyFill="1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3" fontId="0" fillId="0" borderId="0" xfId="0" applyNumberFormat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3" fontId="0" fillId="0" borderId="1" xfId="0" applyNumberFormat="1" applyBorder="1"/>
    <xf numFmtId="9" fontId="0" fillId="0" borderId="1" xfId="1" applyFont="1" applyBorder="1"/>
    <xf numFmtId="9" fontId="0" fillId="0" borderId="0" xfId="1" applyFont="1"/>
    <xf numFmtId="0" fontId="3" fillId="0" borderId="1" xfId="0" applyFont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9" fontId="3" fillId="6" borderId="1" xfId="1" applyFont="1" applyFill="1" applyBorder="1"/>
    <xf numFmtId="3" fontId="0" fillId="0" borderId="7" xfId="0" applyNumberFormat="1" applyFill="1" applyBorder="1"/>
    <xf numFmtId="0" fontId="0" fillId="0" borderId="7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3" fillId="0" borderId="1" xfId="0" applyFont="1" applyBorder="1" applyAlignment="1">
      <alignment wrapText="1"/>
    </xf>
    <xf numFmtId="10" fontId="3" fillId="0" borderId="1" xfId="0" applyNumberFormat="1" applyFont="1" applyBorder="1"/>
    <xf numFmtId="0" fontId="3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0" fillId="0" borderId="0" xfId="0" applyBorder="1" applyAlignment="1">
      <alignment wrapText="1"/>
    </xf>
    <xf numFmtId="9" fontId="0" fillId="0" borderId="0" xfId="1" applyFont="1" applyBorder="1"/>
    <xf numFmtId="10" fontId="0" fillId="0" borderId="1" xfId="0" applyNumberFormat="1" applyBorder="1"/>
    <xf numFmtId="1" fontId="0" fillId="0" borderId="0" xfId="0" applyNumberFormat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anaagraha-my.sharepoint.com/personal/aditya_soni_janaagraha_org/Documents/cityfinance/property_tax_modelling/Valuation%20modeling_consoli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anaagraha-my.sharepoint.com/personal/aditya_soni_janaagraha_org/Documents/cityfinance/property_tax_modelling/Berhampur_valuation%20mode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Bhubaneswar_Val_Res "/>
      <sheetName val="Paradeep_valuation"/>
      <sheetName val="Cuttack_val_res"/>
      <sheetName val="Berhampur_val_res"/>
      <sheetName val="CC_Res_Calculation"/>
      <sheetName val="valuation_BBSR_Com"/>
      <sheetName val="CC_Com_Calculation"/>
    </sheetNames>
    <sheetDataSet>
      <sheetData sheetId="0"/>
      <sheetData sheetId="1">
        <row r="11">
          <cell r="B11" t="str">
            <v>Ashok Nagar</v>
          </cell>
          <cell r="C11">
            <v>118600000</v>
          </cell>
          <cell r="D11">
            <v>2722.6813590449956</v>
          </cell>
          <cell r="E11">
            <v>17415.120654269973</v>
          </cell>
          <cell r="F11">
            <v>3047.646114497245</v>
          </cell>
          <cell r="G11">
            <v>5348217.6308539947</v>
          </cell>
        </row>
        <row r="12">
          <cell r="B12" t="str">
            <v>Badadhanpur</v>
          </cell>
          <cell r="C12">
            <v>21400000</v>
          </cell>
          <cell r="D12">
            <v>491.27640036730946</v>
          </cell>
          <cell r="E12">
            <v>4026.6909022038571</v>
          </cell>
          <cell r="F12">
            <v>704.67090788567498</v>
          </cell>
          <cell r="G12">
            <v>2670531.6804407714</v>
          </cell>
        </row>
        <row r="13">
          <cell r="B13" t="str">
            <v>BJB Nagar</v>
          </cell>
          <cell r="C13">
            <v>88600000</v>
          </cell>
          <cell r="D13">
            <v>2033.9761248852158</v>
          </cell>
          <cell r="E13">
            <v>13282.889249311294</v>
          </cell>
          <cell r="F13">
            <v>2324.5056186294764</v>
          </cell>
          <cell r="G13">
            <v>4521771.3498622589</v>
          </cell>
        </row>
        <row r="14">
          <cell r="B14" t="str">
            <v>Bamikhal</v>
          </cell>
          <cell r="C14">
            <v>78000000</v>
          </cell>
          <cell r="D14">
            <v>1790.6336088154269</v>
          </cell>
          <cell r="E14">
            <v>11822.834152892561</v>
          </cell>
          <cell r="F14">
            <v>2068.9959767561982</v>
          </cell>
          <cell r="G14">
            <v>4229760.3305785116</v>
          </cell>
        </row>
        <row r="15">
          <cell r="B15" t="str">
            <v>Bankual</v>
          </cell>
          <cell r="C15">
            <v>30000000</v>
          </cell>
          <cell r="D15">
            <v>688.70523415977959</v>
          </cell>
          <cell r="E15">
            <v>5211.2639049586778</v>
          </cell>
          <cell r="F15">
            <v>911.9711833677685</v>
          </cell>
          <cell r="G15">
            <v>2907446.2809917354</v>
          </cell>
        </row>
        <row r="16">
          <cell r="B16" t="str">
            <v xml:space="preserve">Baragarh </v>
          </cell>
          <cell r="C16">
            <v>31300000</v>
          </cell>
          <cell r="D16">
            <v>718.54912764003677</v>
          </cell>
          <cell r="E16">
            <v>5390.3272658402211</v>
          </cell>
          <cell r="F16">
            <v>943.3072715220386</v>
          </cell>
          <cell r="G16">
            <v>2943258.9531680439</v>
          </cell>
        </row>
        <row r="17">
          <cell r="B17" t="str">
            <v xml:space="preserve">Basughai </v>
          </cell>
          <cell r="C17">
            <v>36000000</v>
          </cell>
          <cell r="D17">
            <v>826.44628099173553</v>
          </cell>
          <cell r="E17">
            <v>6037.7101859504137</v>
          </cell>
          <cell r="F17">
            <v>1056.5992825413223</v>
          </cell>
          <cell r="G17">
            <v>3072735.5371900825</v>
          </cell>
        </row>
        <row r="18">
          <cell r="B18" t="str">
            <v>Bhimpur Unit 22</v>
          </cell>
          <cell r="C18">
            <v>50000000</v>
          </cell>
          <cell r="D18">
            <v>1147.842056932966</v>
          </cell>
          <cell r="E18">
            <v>7966.0848415977962</v>
          </cell>
          <cell r="F18">
            <v>1394.0648472796142</v>
          </cell>
          <cell r="G18">
            <v>3458410.4683195595</v>
          </cell>
        </row>
        <row r="19">
          <cell r="B19" t="str">
            <v xml:space="preserve">Bhubaneswar Unit 27 </v>
          </cell>
          <cell r="C19">
            <v>53000000</v>
          </cell>
          <cell r="D19">
            <v>1216.7125803489439</v>
          </cell>
          <cell r="E19">
            <v>8379.3079820936637</v>
          </cell>
          <cell r="F19">
            <v>1466.378896866391</v>
          </cell>
          <cell r="G19">
            <v>3541055.0964187328</v>
          </cell>
        </row>
        <row r="20">
          <cell r="B20" t="str">
            <v>Bhoi Nagar</v>
          </cell>
          <cell r="C20">
            <v>117300000</v>
          </cell>
          <cell r="D20">
            <v>2692.8374655647381</v>
          </cell>
          <cell r="E20">
            <v>17236.057293388429</v>
          </cell>
          <cell r="F20">
            <v>3016.3100263429747</v>
          </cell>
          <cell r="G20">
            <v>5312404.9586776858</v>
          </cell>
        </row>
        <row r="21">
          <cell r="B21" t="str">
            <v>Bhoum Nagar</v>
          </cell>
          <cell r="C21">
            <v>86300000</v>
          </cell>
          <cell r="D21">
            <v>1981.1753902662992</v>
          </cell>
          <cell r="E21">
            <v>12966.084841597794</v>
          </cell>
          <cell r="F21">
            <v>2269.0648472796138</v>
          </cell>
          <cell r="G21">
            <v>4458410.4683195595</v>
          </cell>
        </row>
        <row r="22">
          <cell r="B22" t="str">
            <v>Banguari</v>
          </cell>
          <cell r="C22">
            <v>23800000</v>
          </cell>
          <cell r="D22">
            <v>546.37281910009187</v>
          </cell>
          <cell r="E22">
            <v>4357.2694146005515</v>
          </cell>
          <cell r="F22">
            <v>762.52214755509647</v>
          </cell>
          <cell r="G22">
            <v>2736647.3829201101</v>
          </cell>
        </row>
        <row r="23">
          <cell r="B23" t="str">
            <v>Bapuji Nagar</v>
          </cell>
          <cell r="C23">
            <v>150000000</v>
          </cell>
          <cell r="D23">
            <v>3443.526170798898</v>
          </cell>
          <cell r="E23">
            <v>21740.18952479339</v>
          </cell>
          <cell r="F23">
            <v>3804.533166838843</v>
          </cell>
          <cell r="G23">
            <v>6213231.4049586775</v>
          </cell>
        </row>
        <row r="24">
          <cell r="B24" t="str">
            <v>Begunia Barhahi</v>
          </cell>
          <cell r="C24">
            <v>7650000</v>
          </cell>
          <cell r="D24">
            <v>175.61983471074379</v>
          </cell>
          <cell r="E24">
            <v>2132.7515082644627</v>
          </cell>
          <cell r="F24">
            <v>373.23151394628093</v>
          </cell>
          <cell r="G24">
            <v>2291743.8016528925</v>
          </cell>
        </row>
        <row r="25">
          <cell r="B25" t="str">
            <v>Damana</v>
          </cell>
          <cell r="C25">
            <v>80500000</v>
          </cell>
          <cell r="D25">
            <v>1848.0257116620753</v>
          </cell>
          <cell r="E25">
            <v>12167.18676997245</v>
          </cell>
          <cell r="F25">
            <v>2129.2576847451787</v>
          </cell>
          <cell r="G25">
            <v>4298630.8539944906</v>
          </cell>
        </row>
        <row r="26">
          <cell r="B26" t="str">
            <v xml:space="preserve">Dhauli </v>
          </cell>
          <cell r="C26">
            <v>24400000</v>
          </cell>
          <cell r="D26">
            <v>560.14692378328743</v>
          </cell>
          <cell r="E26">
            <v>4439.9140426997246</v>
          </cell>
          <cell r="F26">
            <v>776.98495747245181</v>
          </cell>
          <cell r="G26">
            <v>2753176.3085399447</v>
          </cell>
        </row>
        <row r="27">
          <cell r="B27" t="str">
            <v>Durgapurpatna</v>
          </cell>
          <cell r="C27">
            <v>20000000</v>
          </cell>
          <cell r="D27">
            <v>459.1368227731864</v>
          </cell>
          <cell r="E27">
            <v>3833.8534366391186</v>
          </cell>
          <cell r="F27">
            <v>670.92435141184569</v>
          </cell>
          <cell r="G27">
            <v>2631964.1873278236</v>
          </cell>
        </row>
        <row r="28">
          <cell r="B28" t="str">
            <v>Dashabatia</v>
          </cell>
          <cell r="C28">
            <v>15000000</v>
          </cell>
          <cell r="D28">
            <v>344.3526170798898</v>
          </cell>
          <cell r="E28">
            <v>3145.1482024793386</v>
          </cell>
          <cell r="F28">
            <v>550.40093543388423</v>
          </cell>
          <cell r="G28">
            <v>2494223.1404958679</v>
          </cell>
        </row>
        <row r="29">
          <cell r="B29" t="str">
            <v>Ebaranga</v>
          </cell>
          <cell r="C29">
            <v>18600000</v>
          </cell>
          <cell r="D29">
            <v>426.99724517906338</v>
          </cell>
          <cell r="E29">
            <v>3641.015971074381</v>
          </cell>
          <cell r="F29">
            <v>637.17779493801663</v>
          </cell>
          <cell r="G29">
            <v>2593396.6942148758</v>
          </cell>
        </row>
        <row r="30">
          <cell r="B30" t="str">
            <v>Gadakana</v>
          </cell>
          <cell r="C30">
            <v>51800000</v>
          </cell>
          <cell r="D30">
            <v>1189.1643709825528</v>
          </cell>
          <cell r="E30">
            <v>8214.0187258953174</v>
          </cell>
          <cell r="F30">
            <v>1437.4532770316805</v>
          </cell>
          <cell r="G30">
            <v>3507997.2451790636</v>
          </cell>
        </row>
        <row r="31">
          <cell r="B31" t="str">
            <v>Ganganagar</v>
          </cell>
          <cell r="C31">
            <v>104700000</v>
          </cell>
          <cell r="D31">
            <v>2403.5812672176307</v>
          </cell>
          <cell r="E31">
            <v>15500.520103305786</v>
          </cell>
          <cell r="F31">
            <v>2712.5910180785122</v>
          </cell>
          <cell r="G31">
            <v>4965297.5206611566</v>
          </cell>
        </row>
        <row r="32">
          <cell r="B32" t="str">
            <v>Gopinathpur</v>
          </cell>
          <cell r="C32">
            <v>6250000</v>
          </cell>
          <cell r="D32">
            <v>143.48025711662075</v>
          </cell>
          <cell r="E32">
            <v>1939.9140426997246</v>
          </cell>
          <cell r="F32">
            <v>339.48495747245181</v>
          </cell>
          <cell r="G32">
            <v>2253176.3085399447</v>
          </cell>
        </row>
        <row r="33">
          <cell r="B33" t="str">
            <v xml:space="preserve">Govindaprasad </v>
          </cell>
          <cell r="C33">
            <v>77000000</v>
          </cell>
          <cell r="D33">
            <v>1767.6767676767677</v>
          </cell>
          <cell r="E33">
            <v>11685.093106060607</v>
          </cell>
          <cell r="F33">
            <v>2044.8912935606061</v>
          </cell>
          <cell r="G33">
            <v>4202212.1212121211</v>
          </cell>
        </row>
        <row r="34">
          <cell r="B34" t="str">
            <v xml:space="preserve">Gopabandhunagar </v>
          </cell>
          <cell r="C34">
            <v>119600000</v>
          </cell>
          <cell r="D34">
            <v>2745.6382001836546</v>
          </cell>
          <cell r="E34">
            <v>17552.861701101927</v>
          </cell>
          <cell r="F34">
            <v>3071.7507976928368</v>
          </cell>
          <cell r="G34">
            <v>5375765.8402203862</v>
          </cell>
        </row>
        <row r="35">
          <cell r="B35" t="str">
            <v>Goda Gopinathprasad</v>
          </cell>
          <cell r="C35">
            <v>69000000</v>
          </cell>
          <cell r="D35">
            <v>1584.0220385674932</v>
          </cell>
          <cell r="E35">
            <v>10583.164731404959</v>
          </cell>
          <cell r="F35">
            <v>1852.0538279958676</v>
          </cell>
          <cell r="G35">
            <v>3981826.4462809917</v>
          </cell>
        </row>
        <row r="36">
          <cell r="B36" t="str">
            <v xml:space="preserve">Goutam Nagar </v>
          </cell>
          <cell r="C36">
            <v>105000000</v>
          </cell>
          <cell r="D36">
            <v>2410.4683195592288</v>
          </cell>
          <cell r="E36">
            <v>15541.842417355372</v>
          </cell>
          <cell r="F36">
            <v>2719.8224230371898</v>
          </cell>
          <cell r="G36">
            <v>4973561.9834710751</v>
          </cell>
        </row>
        <row r="37">
          <cell r="B37" t="str">
            <v xml:space="preserve">Gelapur </v>
          </cell>
          <cell r="C37">
            <v>8200000</v>
          </cell>
          <cell r="D37">
            <v>188.24609733700643</v>
          </cell>
          <cell r="E37">
            <v>2208.5090840220387</v>
          </cell>
          <cell r="F37">
            <v>386.48908970385673</v>
          </cell>
          <cell r="G37">
            <v>2306895.3168044076</v>
          </cell>
        </row>
        <row r="38">
          <cell r="B38" t="str">
            <v xml:space="preserve">Haridaspur </v>
          </cell>
          <cell r="C38">
            <v>24000000</v>
          </cell>
          <cell r="D38">
            <v>550.96418732782365</v>
          </cell>
          <cell r="E38">
            <v>4384.8176239669419</v>
          </cell>
          <cell r="F38">
            <v>767.34308419421484</v>
          </cell>
          <cell r="G38">
            <v>2742157.0247933883</v>
          </cell>
        </row>
        <row r="39">
          <cell r="B39" t="str">
            <v xml:space="preserve">Haripur Patna </v>
          </cell>
          <cell r="C39">
            <v>23000000</v>
          </cell>
          <cell r="D39">
            <v>528.00734618916442</v>
          </cell>
          <cell r="E39">
            <v>4247.076577134987</v>
          </cell>
          <cell r="F39">
            <v>743.23840099862264</v>
          </cell>
          <cell r="G39">
            <v>2714608.8154269974</v>
          </cell>
        </row>
        <row r="40">
          <cell r="B40" t="str">
            <v>Injana</v>
          </cell>
          <cell r="C40">
            <v>12000000</v>
          </cell>
          <cell r="D40">
            <v>275.48209366391183</v>
          </cell>
          <cell r="E40">
            <v>2731.9250619834711</v>
          </cell>
          <cell r="F40">
            <v>478.0868858471074</v>
          </cell>
          <cell r="G40">
            <v>2411578.5123966942</v>
          </cell>
        </row>
        <row r="41">
          <cell r="B41" t="str">
            <v xml:space="preserve">Jokalandi </v>
          </cell>
          <cell r="C41">
            <v>69000000</v>
          </cell>
          <cell r="D41">
            <v>1584.0220385674932</v>
          </cell>
          <cell r="E41">
            <v>10583.164731404959</v>
          </cell>
          <cell r="F41">
            <v>1852.0538279958676</v>
          </cell>
          <cell r="G41">
            <v>3981826.4462809917</v>
          </cell>
        </row>
        <row r="42">
          <cell r="B42" t="str">
            <v xml:space="preserve">Jayapur </v>
          </cell>
          <cell r="C42">
            <v>28300000</v>
          </cell>
          <cell r="D42">
            <v>649.67860422405874</v>
          </cell>
          <cell r="E42">
            <v>4977.1041253443527</v>
          </cell>
          <cell r="F42">
            <v>870.99322193526166</v>
          </cell>
          <cell r="G42">
            <v>2860614.3250688706</v>
          </cell>
        </row>
        <row r="43">
          <cell r="B43" t="str">
            <v xml:space="preserve">Jayadev Vihar </v>
          </cell>
          <cell r="C43">
            <v>170000000</v>
          </cell>
          <cell r="D43">
            <v>3902.6629935720844</v>
          </cell>
          <cell r="E43">
            <v>24495.010461432506</v>
          </cell>
          <cell r="F43">
            <v>4286.626830750688</v>
          </cell>
          <cell r="G43">
            <v>6764195.5922865011</v>
          </cell>
        </row>
        <row r="44">
          <cell r="B44" t="str">
            <v>Jharapada</v>
          </cell>
          <cell r="C44">
            <v>80000000</v>
          </cell>
          <cell r="D44">
            <v>1836.5472910927456</v>
          </cell>
          <cell r="E44">
            <v>12098.316246556473</v>
          </cell>
          <cell r="F44">
            <v>2117.2053431473828</v>
          </cell>
          <cell r="G44">
            <v>4284856.7493112944</v>
          </cell>
        </row>
        <row r="45">
          <cell r="B45" t="str">
            <v>Johala</v>
          </cell>
          <cell r="C45">
            <v>18000000</v>
          </cell>
          <cell r="D45">
            <v>413.22314049586777</v>
          </cell>
          <cell r="E45">
            <v>3558.371342975207</v>
          </cell>
          <cell r="F45">
            <v>622.71498502066117</v>
          </cell>
          <cell r="G45">
            <v>2576867.7685950412</v>
          </cell>
        </row>
        <row r="46">
          <cell r="B46" t="str">
            <v>Kapileswar</v>
          </cell>
          <cell r="C46">
            <v>34000000</v>
          </cell>
          <cell r="D46">
            <v>780.53259871441685</v>
          </cell>
          <cell r="E46">
            <v>5762.228092286502</v>
          </cell>
          <cell r="F46">
            <v>1008.3899161501378</v>
          </cell>
          <cell r="G46">
            <v>3017639.1184573001</v>
          </cell>
        </row>
        <row r="47">
          <cell r="B47" t="str">
            <v>Khatuapara</v>
          </cell>
          <cell r="C47">
            <v>7800000</v>
          </cell>
          <cell r="D47">
            <v>179.06336088154271</v>
          </cell>
          <cell r="E47">
            <v>2153.4126652892564</v>
          </cell>
          <cell r="F47">
            <v>376.84721642561988</v>
          </cell>
          <cell r="G47">
            <v>2295876.0330578513</v>
          </cell>
        </row>
        <row r="48">
          <cell r="B48" t="str">
            <v>Kochilaput</v>
          </cell>
          <cell r="C48">
            <v>13500000</v>
          </cell>
          <cell r="D48">
            <v>309.91735537190084</v>
          </cell>
          <cell r="E48">
            <v>2938.5366322314048</v>
          </cell>
          <cell r="F48">
            <v>514.24391064049587</v>
          </cell>
          <cell r="G48">
            <v>2452900.8264462808</v>
          </cell>
        </row>
        <row r="49">
          <cell r="B49" t="str">
            <v>Kapila Prasad</v>
          </cell>
          <cell r="C49">
            <v>32200000</v>
          </cell>
          <cell r="D49">
            <v>739.21028466483017</v>
          </cell>
          <cell r="E49">
            <v>5514.2942079889817</v>
          </cell>
          <cell r="F49">
            <v>965.00148639807173</v>
          </cell>
          <cell r="G49">
            <v>2968052.3415977964</v>
          </cell>
        </row>
        <row r="50">
          <cell r="B50" t="str">
            <v>Kesura</v>
          </cell>
          <cell r="C50">
            <v>30000000</v>
          </cell>
          <cell r="D50">
            <v>688.70523415977959</v>
          </cell>
          <cell r="E50">
            <v>5211.2639049586778</v>
          </cell>
          <cell r="F50">
            <v>911.9711833677685</v>
          </cell>
          <cell r="G50">
            <v>2907446.2809917354</v>
          </cell>
        </row>
        <row r="51">
          <cell r="B51" t="str">
            <v>Kesari Nagar</v>
          </cell>
          <cell r="C51">
            <v>132300000</v>
          </cell>
          <cell r="D51">
            <v>3037.1900826446281</v>
          </cell>
          <cell r="E51">
            <v>19302.172995867772</v>
          </cell>
          <cell r="F51">
            <v>3377.8802742768598</v>
          </cell>
          <cell r="G51">
            <v>5725628.0991735533</v>
          </cell>
        </row>
        <row r="52">
          <cell r="B52" t="str">
            <v xml:space="preserve">Kharavela Nagar </v>
          </cell>
          <cell r="C52">
            <v>166000000</v>
          </cell>
          <cell r="D52">
            <v>3810.835629017447</v>
          </cell>
          <cell r="E52">
            <v>23944.046274104683</v>
          </cell>
          <cell r="F52">
            <v>4190.2080979683196</v>
          </cell>
          <cell r="G52">
            <v>6654002.7548209364</v>
          </cell>
        </row>
        <row r="53">
          <cell r="B53" t="str">
            <v xml:space="preserve">Koradakanta </v>
          </cell>
          <cell r="C53">
            <v>37500000</v>
          </cell>
          <cell r="D53">
            <v>860.88154269972449</v>
          </cell>
          <cell r="E53">
            <v>6244.3217561983474</v>
          </cell>
          <cell r="F53">
            <v>1092.7563073347108</v>
          </cell>
          <cell r="G53">
            <v>3114057.8512396691</v>
          </cell>
        </row>
        <row r="54">
          <cell r="B54" t="str">
            <v xml:space="preserve">Kukudaghai </v>
          </cell>
          <cell r="C54">
            <v>3000000</v>
          </cell>
          <cell r="D54">
            <v>68.870523415977956</v>
          </cell>
          <cell r="E54">
            <v>1492.2556404958677</v>
          </cell>
          <cell r="F54">
            <v>261.14473708677684</v>
          </cell>
          <cell r="G54">
            <v>2163644.6280991738</v>
          </cell>
        </row>
        <row r="55">
          <cell r="B55" t="str">
            <v xml:space="preserve">Laxmisagar Unit - 30 </v>
          </cell>
          <cell r="C55">
            <v>92000000</v>
          </cell>
          <cell r="D55">
            <v>2112.0293847566577</v>
          </cell>
          <cell r="E55">
            <v>13751.208808539946</v>
          </cell>
          <cell r="F55">
            <v>2406.4615414944906</v>
          </cell>
          <cell r="G55">
            <v>4615435.2617079895</v>
          </cell>
        </row>
        <row r="56">
          <cell r="B56" t="str">
            <v>Laxmisagar Unit - 31</v>
          </cell>
          <cell r="C56">
            <v>82000000</v>
          </cell>
          <cell r="D56">
            <v>1882.4609733700643</v>
          </cell>
          <cell r="E56">
            <v>12373.798340220386</v>
          </cell>
          <cell r="F56">
            <v>2165.4147095385674</v>
          </cell>
          <cell r="G56">
            <v>4339953.1680440772</v>
          </cell>
        </row>
        <row r="57">
          <cell r="B57" t="str">
            <v xml:space="preserve">Lingipur </v>
          </cell>
          <cell r="C57">
            <v>28000000</v>
          </cell>
          <cell r="D57">
            <v>642.79155188246102</v>
          </cell>
          <cell r="E57">
            <v>4935.7818112947662</v>
          </cell>
          <cell r="F57">
            <v>863.76181697658399</v>
          </cell>
          <cell r="G57">
            <v>2852349.862258953</v>
          </cell>
        </row>
        <row r="58">
          <cell r="B58" t="str">
            <v xml:space="preserve">Madhusudan Nagar </v>
          </cell>
          <cell r="C58">
            <v>116000000</v>
          </cell>
          <cell r="D58">
            <v>2662.993572084481</v>
          </cell>
          <cell r="E58">
            <v>17056.993932506884</v>
          </cell>
          <cell r="F58">
            <v>2984.9739381887048</v>
          </cell>
          <cell r="G58">
            <v>5276592.2865013778</v>
          </cell>
        </row>
        <row r="59">
          <cell r="B59" t="str">
            <v xml:space="preserve">Mancheswar </v>
          </cell>
          <cell r="C59">
            <v>69000000</v>
          </cell>
          <cell r="D59">
            <v>1584.0220385674932</v>
          </cell>
          <cell r="E59">
            <v>10583.164731404959</v>
          </cell>
          <cell r="F59">
            <v>1852.0538279958676</v>
          </cell>
          <cell r="G59">
            <v>3981826.4462809917</v>
          </cell>
        </row>
        <row r="60">
          <cell r="B60" t="str">
            <v xml:space="preserve">Mahabhoisasan </v>
          </cell>
          <cell r="C60">
            <v>28000000</v>
          </cell>
          <cell r="D60">
            <v>642.79155188246102</v>
          </cell>
          <cell r="E60">
            <v>4935.7818112947662</v>
          </cell>
          <cell r="F60">
            <v>863.76181697658399</v>
          </cell>
          <cell r="G60">
            <v>2852349.862258953</v>
          </cell>
        </row>
        <row r="61">
          <cell r="B61" t="str">
            <v xml:space="preserve">Meharpalli </v>
          </cell>
          <cell r="C61">
            <v>40000000</v>
          </cell>
          <cell r="D61">
            <v>918.27364554637279</v>
          </cell>
          <cell r="E61">
            <v>6588.674373278237</v>
          </cell>
          <cell r="F61">
            <v>1153.0180153236913</v>
          </cell>
          <cell r="G61">
            <v>3182928.3746556472</v>
          </cell>
        </row>
        <row r="62">
          <cell r="B62" t="str">
            <v xml:space="preserve">Nakhaur </v>
          </cell>
          <cell r="C62">
            <v>1900000</v>
          </cell>
          <cell r="D62">
            <v>43.617998163452711</v>
          </cell>
          <cell r="E62">
            <v>1340.7404889807162</v>
          </cell>
          <cell r="F62">
            <v>234.62958557162531</v>
          </cell>
          <cell r="G62">
            <v>2133341.597796143</v>
          </cell>
        </row>
        <row r="63">
          <cell r="B63" t="str">
            <v xml:space="preserve">Nakhaurpatna </v>
          </cell>
          <cell r="C63">
            <v>4500000</v>
          </cell>
          <cell r="D63">
            <v>103.30578512396694</v>
          </cell>
          <cell r="E63">
            <v>1698.8672107438017</v>
          </cell>
          <cell r="F63">
            <v>297.30176188016526</v>
          </cell>
          <cell r="G63">
            <v>2204966.9421487604</v>
          </cell>
        </row>
        <row r="64">
          <cell r="B64" t="str">
            <v xml:space="preserve">Nayapalli </v>
          </cell>
          <cell r="C64">
            <v>150000000</v>
          </cell>
          <cell r="D64">
            <v>3443.526170798898</v>
          </cell>
          <cell r="E64">
            <v>21740.18952479339</v>
          </cell>
          <cell r="F64">
            <v>3804.533166838843</v>
          </cell>
          <cell r="G64">
            <v>6213231.4049586775</v>
          </cell>
        </row>
        <row r="65">
          <cell r="B65" t="str">
            <v xml:space="preserve">Naharkanta </v>
          </cell>
          <cell r="C65">
            <v>34500000</v>
          </cell>
          <cell r="D65">
            <v>792.01101928374658</v>
          </cell>
          <cell r="E65">
            <v>5831.0986157024799</v>
          </cell>
          <cell r="F65">
            <v>1020.4422577479339</v>
          </cell>
          <cell r="G65">
            <v>3031413.2231404958</v>
          </cell>
        </row>
        <row r="66">
          <cell r="B66" t="str">
            <v xml:space="preserve">Nakhara </v>
          </cell>
          <cell r="C66">
            <v>30000000</v>
          </cell>
          <cell r="D66">
            <v>688.70523415977959</v>
          </cell>
          <cell r="E66">
            <v>5211.2639049586778</v>
          </cell>
          <cell r="F66">
            <v>911.9711833677685</v>
          </cell>
          <cell r="G66">
            <v>2907446.2809917354</v>
          </cell>
        </row>
        <row r="67">
          <cell r="B67" t="str">
            <v xml:space="preserve">Nuagaon </v>
          </cell>
          <cell r="C67">
            <v>20400000</v>
          </cell>
          <cell r="D67">
            <v>468.31955922865012</v>
          </cell>
          <cell r="E67">
            <v>3888.9498553719004</v>
          </cell>
          <cell r="F67">
            <v>680.56622469008255</v>
          </cell>
          <cell r="G67">
            <v>2642983.47107438</v>
          </cell>
        </row>
        <row r="68">
          <cell r="B68" t="str">
            <v xml:space="preserve">Pandara </v>
          </cell>
          <cell r="C68">
            <v>85000000</v>
          </cell>
          <cell r="D68">
            <v>1951.3314967860422</v>
          </cell>
          <cell r="E68">
            <v>12787.021480716252</v>
          </cell>
          <cell r="F68">
            <v>2237.7287591253439</v>
          </cell>
          <cell r="G68">
            <v>4422597.7961432505</v>
          </cell>
        </row>
        <row r="69">
          <cell r="B69" t="str">
            <v xml:space="preserve">Paika Nagar </v>
          </cell>
          <cell r="C69">
            <v>104700000</v>
          </cell>
          <cell r="D69">
            <v>2403.5812672176307</v>
          </cell>
          <cell r="E69">
            <v>15500.520103305786</v>
          </cell>
          <cell r="F69">
            <v>2712.5910180785122</v>
          </cell>
          <cell r="G69">
            <v>4965297.5206611566</v>
          </cell>
        </row>
        <row r="70">
          <cell r="B70" t="str">
            <v xml:space="preserve">Patia </v>
          </cell>
          <cell r="C70">
            <v>115000000</v>
          </cell>
          <cell r="D70">
            <v>2640.036730945822</v>
          </cell>
          <cell r="E70">
            <v>16919.252885674934</v>
          </cell>
          <cell r="F70">
            <v>2960.8692549931134</v>
          </cell>
          <cell r="G70">
            <v>5249044.0771349864</v>
          </cell>
        </row>
        <row r="71">
          <cell r="B71" t="str">
            <v>Pahala</v>
          </cell>
          <cell r="C71">
            <v>23000000</v>
          </cell>
          <cell r="D71">
            <v>528.00734618916442</v>
          </cell>
          <cell r="E71">
            <v>4247.076577134987</v>
          </cell>
          <cell r="F71">
            <v>743.23840099862264</v>
          </cell>
          <cell r="G71">
            <v>2714608.8154269974</v>
          </cell>
        </row>
        <row r="72">
          <cell r="B72" t="str">
            <v xml:space="preserve">Rudrapur </v>
          </cell>
          <cell r="C72">
            <v>34500000</v>
          </cell>
          <cell r="D72">
            <v>792.01101928374658</v>
          </cell>
          <cell r="E72">
            <v>5831.0986157024799</v>
          </cell>
          <cell r="F72">
            <v>1020.4422577479339</v>
          </cell>
          <cell r="G72">
            <v>3031413.2231404958</v>
          </cell>
        </row>
        <row r="73">
          <cell r="B73" t="str">
            <v xml:space="preserve">Rajarani </v>
          </cell>
          <cell r="C73">
            <v>57500000</v>
          </cell>
          <cell r="D73">
            <v>1320.018365472911</v>
          </cell>
          <cell r="E73">
            <v>8999.1426928374658</v>
          </cell>
          <cell r="F73">
            <v>1574.8499712465564</v>
          </cell>
          <cell r="G73">
            <v>3665022.0385674932</v>
          </cell>
        </row>
        <row r="74">
          <cell r="B74" t="str">
            <v>Raghunathpur Balipada</v>
          </cell>
          <cell r="C74">
            <v>18800000</v>
          </cell>
          <cell r="D74">
            <v>431.58861340679522</v>
          </cell>
          <cell r="E74">
            <v>3668.5641804407715</v>
          </cell>
          <cell r="F74">
            <v>641.998731577135</v>
          </cell>
          <cell r="G74">
            <v>2598906.3360881545</v>
          </cell>
        </row>
        <row r="75">
          <cell r="B75" t="str">
            <v xml:space="preserve">Raghunathpur Itipur </v>
          </cell>
          <cell r="C75">
            <v>10000000</v>
          </cell>
          <cell r="D75">
            <v>229.5684113865932</v>
          </cell>
          <cell r="E75">
            <v>2456.4429683195594</v>
          </cell>
          <cell r="F75">
            <v>429.87751945592288</v>
          </cell>
          <cell r="G75">
            <v>2356482.0936639118</v>
          </cell>
        </row>
        <row r="76">
          <cell r="B76" t="str">
            <v xml:space="preserve">Raghunathpur Jali </v>
          </cell>
          <cell r="C76">
            <v>18200000</v>
          </cell>
          <cell r="D76">
            <v>417.81450872359966</v>
          </cell>
          <cell r="E76">
            <v>3585.9195523415983</v>
          </cell>
          <cell r="F76">
            <v>627.53592165977966</v>
          </cell>
          <cell r="G76">
            <v>2582377.4104683194</v>
          </cell>
        </row>
        <row r="77">
          <cell r="B77" t="str">
            <v xml:space="preserve">Radhamohanpur </v>
          </cell>
          <cell r="C77">
            <v>6100000</v>
          </cell>
          <cell r="D77">
            <v>140.03673094582186</v>
          </cell>
          <cell r="E77">
            <v>1919.2528856749311</v>
          </cell>
          <cell r="F77">
            <v>335.86925499311292</v>
          </cell>
          <cell r="G77">
            <v>2249044.0771349864</v>
          </cell>
        </row>
        <row r="78">
          <cell r="B78" t="str">
            <v>Rokat</v>
          </cell>
          <cell r="C78">
            <v>10400000</v>
          </cell>
          <cell r="D78">
            <v>238.75114784205692</v>
          </cell>
          <cell r="E78">
            <v>2511.5393870523417</v>
          </cell>
          <cell r="F78">
            <v>439.51939273415979</v>
          </cell>
          <cell r="G78">
            <v>2367501.3774104682</v>
          </cell>
        </row>
        <row r="79">
          <cell r="B79" t="str">
            <v xml:space="preserve">Samantapuri </v>
          </cell>
          <cell r="C79">
            <v>117300000</v>
          </cell>
          <cell r="D79">
            <v>2692.8374655647381</v>
          </cell>
          <cell r="E79">
            <v>17236.057293388429</v>
          </cell>
          <cell r="F79">
            <v>3016.3100263429747</v>
          </cell>
          <cell r="G79">
            <v>5312404.9586776858</v>
          </cell>
        </row>
        <row r="80">
          <cell r="B80" t="str">
            <v>Saradeipur</v>
          </cell>
          <cell r="C80">
            <v>35000000</v>
          </cell>
          <cell r="D80">
            <v>803.48943985307619</v>
          </cell>
          <cell r="E80">
            <v>5899.969139118457</v>
          </cell>
          <cell r="F80">
            <v>1032.49459934573</v>
          </cell>
          <cell r="G80">
            <v>3045187.3278236915</v>
          </cell>
        </row>
        <row r="81">
          <cell r="B81" t="str">
            <v>Saradeipurpatna</v>
          </cell>
          <cell r="C81">
            <v>2000000</v>
          </cell>
          <cell r="D81">
            <v>45.913682277318642</v>
          </cell>
          <cell r="E81">
            <v>1354.5145936639119</v>
          </cell>
          <cell r="F81">
            <v>237.04005389118456</v>
          </cell>
          <cell r="G81">
            <v>2136096.4187327824</v>
          </cell>
        </row>
        <row r="82">
          <cell r="B82" t="str">
            <v>Subudhipur</v>
          </cell>
          <cell r="C82">
            <v>18000000</v>
          </cell>
          <cell r="D82">
            <v>413.22314049586777</v>
          </cell>
          <cell r="E82">
            <v>3558.371342975207</v>
          </cell>
          <cell r="F82">
            <v>622.71498502066117</v>
          </cell>
          <cell r="G82">
            <v>2576867.7685950412</v>
          </cell>
        </row>
        <row r="83">
          <cell r="B83" t="str">
            <v xml:space="preserve">Samantarapur Patna </v>
          </cell>
          <cell r="C83">
            <v>5100000</v>
          </cell>
          <cell r="D83">
            <v>117.07988980716253</v>
          </cell>
          <cell r="E83">
            <v>1781.5118388429751</v>
          </cell>
          <cell r="F83">
            <v>311.7645717975206</v>
          </cell>
          <cell r="G83">
            <v>2221495.867768595</v>
          </cell>
        </row>
        <row r="84">
          <cell r="B84" t="str">
            <v xml:space="preserve">Satya Nagar </v>
          </cell>
          <cell r="C84">
            <v>135000000</v>
          </cell>
          <cell r="D84">
            <v>3099.1735537190084</v>
          </cell>
          <cell r="E84">
            <v>19674.073822314051</v>
          </cell>
          <cell r="F84">
            <v>3442.9629189049588</v>
          </cell>
          <cell r="G84">
            <v>5800008.26446281</v>
          </cell>
        </row>
        <row r="85">
          <cell r="B85" t="str">
            <v xml:space="preserve">Sahid Nagar </v>
          </cell>
          <cell r="C85">
            <v>160000000</v>
          </cell>
          <cell r="D85">
            <v>3673.0945821854912</v>
          </cell>
          <cell r="E85">
            <v>23117.599993112948</v>
          </cell>
          <cell r="F85">
            <v>4045.5799987947657</v>
          </cell>
          <cell r="G85">
            <v>6488713.4986225897</v>
          </cell>
        </row>
        <row r="86">
          <cell r="B86" t="str">
            <v>Sidhupal</v>
          </cell>
          <cell r="C86">
            <v>21400000</v>
          </cell>
          <cell r="D86">
            <v>491.27640036730946</v>
          </cell>
          <cell r="E86">
            <v>4026.6909022038571</v>
          </cell>
          <cell r="F86">
            <v>704.67090788567498</v>
          </cell>
          <cell r="G86">
            <v>2670531.6804407714</v>
          </cell>
        </row>
        <row r="87">
          <cell r="B87" t="str">
            <v xml:space="preserve">Surya Nagar </v>
          </cell>
          <cell r="C87">
            <v>118600000</v>
          </cell>
          <cell r="D87">
            <v>2722.6813590449956</v>
          </cell>
          <cell r="E87">
            <v>17415.120654269973</v>
          </cell>
          <cell r="F87">
            <v>3047.646114497245</v>
          </cell>
          <cell r="G87">
            <v>5348217.6308539947</v>
          </cell>
        </row>
        <row r="88">
          <cell r="B88" t="str">
            <v xml:space="preserve">Sundarpada </v>
          </cell>
          <cell r="C88">
            <v>30000000</v>
          </cell>
          <cell r="D88">
            <v>688.70523415977959</v>
          </cell>
          <cell r="E88">
            <v>5211.2639049586778</v>
          </cell>
          <cell r="F88">
            <v>911.9711833677685</v>
          </cell>
          <cell r="G88">
            <v>2907446.2809917354</v>
          </cell>
        </row>
        <row r="89">
          <cell r="B89" t="str">
            <v xml:space="preserve">Vani Vihar </v>
          </cell>
          <cell r="C89">
            <v>110000000</v>
          </cell>
          <cell r="D89">
            <v>2525.2525252525252</v>
          </cell>
          <cell r="E89">
            <v>16230.547651515151</v>
          </cell>
          <cell r="F89">
            <v>2840.3458390151513</v>
          </cell>
          <cell r="G89">
            <v>5111303.0303030303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_BeMC_Res"/>
      <sheetName val="valuation_BeMC_Com"/>
      <sheetName val="CC_Com_Calculation"/>
      <sheetName val="CC_Res_Calculatio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I3" sqref="I3"/>
    </sheetView>
  </sheetViews>
  <sheetFormatPr defaultRowHeight="15" x14ac:dyDescent="0.25"/>
  <cols>
    <col min="1" max="1" width="6" bestFit="1" customWidth="1"/>
    <col min="2" max="2" width="27.85546875" customWidth="1"/>
    <col min="3" max="3" width="13.140625" bestFit="1" customWidth="1"/>
    <col min="4" max="4" width="26" customWidth="1"/>
    <col min="5" max="5" width="20.140625" customWidth="1"/>
    <col min="6" max="6" width="23.140625" customWidth="1"/>
    <col min="7" max="7" width="17.28515625" customWidth="1"/>
    <col min="8" max="11" width="10.42578125" customWidth="1"/>
  </cols>
  <sheetData>
    <row r="1" spans="1:12" x14ac:dyDescent="0.25">
      <c r="A1" s="46" t="s">
        <v>4</v>
      </c>
      <c r="B1" s="47"/>
      <c r="C1" s="47"/>
      <c r="D1" s="47"/>
      <c r="E1" s="48"/>
      <c r="F1" s="21"/>
      <c r="G1" s="21"/>
      <c r="H1" s="21"/>
      <c r="I1" s="49" t="s">
        <v>236</v>
      </c>
      <c r="J1" s="49"/>
      <c r="K1" s="49"/>
      <c r="L1" s="49"/>
    </row>
    <row r="2" spans="1:12" s="39" customFormat="1" ht="60" x14ac:dyDescent="0.25">
      <c r="A2" s="37" t="s">
        <v>237</v>
      </c>
      <c r="B2" s="37" t="s">
        <v>238</v>
      </c>
      <c r="C2" s="37" t="s">
        <v>239</v>
      </c>
      <c r="D2" s="37" t="s">
        <v>240</v>
      </c>
      <c r="E2" s="37" t="s">
        <v>241</v>
      </c>
      <c r="F2" s="37" t="s">
        <v>242</v>
      </c>
      <c r="G2" s="37" t="s">
        <v>243</v>
      </c>
      <c r="H2" s="28" t="s">
        <v>244</v>
      </c>
      <c r="I2" s="38">
        <v>5.0000000000000001E-4</v>
      </c>
      <c r="J2" s="38">
        <v>1E-3</v>
      </c>
      <c r="K2" s="38">
        <v>1.5E-3</v>
      </c>
      <c r="L2" s="38">
        <v>2E-3</v>
      </c>
    </row>
    <row r="3" spans="1:12" ht="75" x14ac:dyDescent="0.25">
      <c r="A3" s="21">
        <v>1</v>
      </c>
      <c r="B3" s="21" t="s">
        <v>245</v>
      </c>
      <c r="C3" s="40">
        <v>1279.9165417117081</v>
      </c>
      <c r="D3" s="35" t="s">
        <v>246</v>
      </c>
      <c r="E3" s="40">
        <f>85%*(1000*13.65*0.093)+(0.5%*C3*1200)</f>
        <v>8758.5317502702474</v>
      </c>
      <c r="F3" s="40">
        <f>(1200*C3)+(1000*2081)</f>
        <v>3616899.8500540499</v>
      </c>
      <c r="G3" s="40">
        <f>F3/E3</f>
        <v>412.95732586029038</v>
      </c>
      <c r="H3" s="40">
        <f>E3*17.5%</f>
        <v>1532.7430562972932</v>
      </c>
      <c r="I3" s="25">
        <f>(($I$2*F3)-H3)/H3</f>
        <v>0.17987807388654412</v>
      </c>
      <c r="J3" s="25">
        <f>(($J$2*F3)-H3)/H3</f>
        <v>1.3597561477730882</v>
      </c>
      <c r="K3" s="25">
        <f>(($K$2*F3)-H3)/H3</f>
        <v>2.5396342216596319</v>
      </c>
      <c r="L3" s="25">
        <f>(($L$2*F3)-H3)/H3</f>
        <v>3.7195122955461764</v>
      </c>
    </row>
    <row r="4" spans="1:12" ht="75" x14ac:dyDescent="0.25">
      <c r="A4" s="21">
        <v>2</v>
      </c>
      <c r="B4" s="21" t="s">
        <v>247</v>
      </c>
      <c r="C4" s="40">
        <v>1214.4543258673696</v>
      </c>
      <c r="D4" s="35" t="s">
        <v>248</v>
      </c>
      <c r="E4" s="40">
        <f>1000*3</f>
        <v>3000</v>
      </c>
      <c r="F4" s="40">
        <f t="shared" ref="F4:F6" si="0">(1200*C4)+(1000*2081)</f>
        <v>3538345.1910408437</v>
      </c>
      <c r="G4" s="40">
        <f t="shared" ref="G4:G6" si="1">F4/E4</f>
        <v>1179.4483970136146</v>
      </c>
      <c r="H4" s="40">
        <f>E4*20.5%</f>
        <v>615</v>
      </c>
      <c r="I4" s="25">
        <f>(($I$2*F4)-H4)/H4</f>
        <v>1.8767034073502795</v>
      </c>
      <c r="J4" s="25">
        <f>(($J$2*F4)-H4)/H4</f>
        <v>4.7534068147005595</v>
      </c>
      <c r="K4" s="25">
        <f>(($K$2*F4)-H4)/H4</f>
        <v>7.6301102220508392</v>
      </c>
      <c r="L4" s="25">
        <f>(($L$2*F4)-H4)/H4</f>
        <v>10.506813629401119</v>
      </c>
    </row>
    <row r="5" spans="1:12" ht="105" x14ac:dyDescent="0.25">
      <c r="A5" s="21">
        <v>3</v>
      </c>
      <c r="B5" s="21" t="s">
        <v>200</v>
      </c>
      <c r="C5" s="40">
        <v>1859.92883379247</v>
      </c>
      <c r="D5" s="35" t="s">
        <v>249</v>
      </c>
      <c r="E5" s="40">
        <f>(1000*5.5)-15%*(1000*5.5-0.75*1000)+0.75*1000</f>
        <v>5537.5</v>
      </c>
      <c r="F5" s="40">
        <f t="shared" si="0"/>
        <v>4312914.6005509645</v>
      </c>
      <c r="G5" s="40">
        <f t="shared" si="1"/>
        <v>778.8559098060432</v>
      </c>
      <c r="H5" s="40">
        <f>20.5%*E5</f>
        <v>1135.1875</v>
      </c>
      <c r="I5" s="25">
        <f>(($I$2*F5)-H5)/H5</f>
        <v>0.8996485605025446</v>
      </c>
      <c r="J5" s="25">
        <f>(($J$2*F5)-H5)/H5</f>
        <v>2.7992971210050892</v>
      </c>
      <c r="K5" s="25">
        <f>(($K$2*F5)-H5)/H5</f>
        <v>4.6989456815076336</v>
      </c>
      <c r="L5" s="25">
        <f>(($L$2*F5)-H5)/H5</f>
        <v>6.5985942420101784</v>
      </c>
    </row>
    <row r="6" spans="1:12" ht="90" x14ac:dyDescent="0.25">
      <c r="A6" s="21">
        <v>4</v>
      </c>
      <c r="B6" s="21" t="s">
        <v>250</v>
      </c>
      <c r="C6" s="40">
        <v>643.93939393939399</v>
      </c>
      <c r="D6" s="35" t="s">
        <v>251</v>
      </c>
      <c r="E6" s="40">
        <f>(1000*0.093*9.45*85%)+(0.5%*1200*C6)</f>
        <v>4610.658863636364</v>
      </c>
      <c r="F6" s="40">
        <f t="shared" si="0"/>
        <v>2853727.2727272729</v>
      </c>
      <c r="G6" s="40">
        <f t="shared" si="1"/>
        <v>618.94131774402786</v>
      </c>
      <c r="H6" s="40">
        <f>10%*E6</f>
        <v>461.06588636363642</v>
      </c>
      <c r="I6" s="25">
        <f>(($I$2*F6)-H6)/H6</f>
        <v>2.0947065887201388</v>
      </c>
      <c r="J6" s="25">
        <f>(($J$2*F6)-H6)/H6</f>
        <v>5.1894131774402776</v>
      </c>
      <c r="K6" s="25">
        <f>(($K$2*F6)-H6)/H6</f>
        <v>8.2841197661604173</v>
      </c>
      <c r="L6" s="25">
        <f>(($L$2*F6)-H6)/H6</f>
        <v>11.378826354880555</v>
      </c>
    </row>
    <row r="7" spans="1:12" x14ac:dyDescent="0.25">
      <c r="A7" s="9"/>
      <c r="B7" s="9"/>
      <c r="C7" s="41"/>
      <c r="D7" s="42"/>
      <c r="E7" s="41"/>
      <c r="F7" s="41"/>
      <c r="G7" s="41"/>
      <c r="H7" s="41"/>
      <c r="I7" s="43"/>
      <c r="J7" s="43"/>
      <c r="K7" s="43"/>
      <c r="L7" s="43"/>
    </row>
    <row r="8" spans="1:12" x14ac:dyDescent="0.25">
      <c r="H8" s="50" t="s">
        <v>252</v>
      </c>
      <c r="I8" s="50"/>
      <c r="J8" s="50"/>
      <c r="K8" s="50"/>
    </row>
    <row r="9" spans="1:12" x14ac:dyDescent="0.25">
      <c r="A9" s="21" t="s">
        <v>237</v>
      </c>
      <c r="B9" s="21" t="s">
        <v>55</v>
      </c>
      <c r="C9" s="21" t="s">
        <v>253</v>
      </c>
      <c r="D9" s="21" t="s">
        <v>254</v>
      </c>
      <c r="E9" s="21" t="s">
        <v>255</v>
      </c>
      <c r="F9" s="21" t="s">
        <v>256</v>
      </c>
      <c r="G9" s="21" t="s">
        <v>257</v>
      </c>
      <c r="H9" s="44">
        <v>5.0000000000000001E-4</v>
      </c>
      <c r="I9" s="44">
        <v>1E-3</v>
      </c>
      <c r="J9" s="44">
        <v>1.5E-3</v>
      </c>
      <c r="K9" s="44">
        <v>2E-3</v>
      </c>
    </row>
    <row r="10" spans="1:12" x14ac:dyDescent="0.25">
      <c r="A10" s="21">
        <v>1</v>
      </c>
      <c r="B10" s="21" t="s">
        <v>66</v>
      </c>
      <c r="C10" s="40">
        <f>VLOOKUP(B10,'[1]Bhubaneswar_Val_Res '!B11:D89,3,FALSE)</f>
        <v>2722.6813590449956</v>
      </c>
      <c r="D10" s="40">
        <f>VLOOKUP(B10,'[1]Bhubaneswar_Val_Res '!B11:E89,4,FALSE)</f>
        <v>17415.120654269973</v>
      </c>
      <c r="E10" s="40">
        <f>VLOOKUP(B10,'[1]Bhubaneswar_Val_Res '!B11:G89,6,FALSE)</f>
        <v>5348217.6308539947</v>
      </c>
      <c r="F10" s="40">
        <f>E10/D10</f>
        <v>307.10195680112486</v>
      </c>
      <c r="G10" s="40">
        <f>17.5%*D10</f>
        <v>3047.646114497245</v>
      </c>
      <c r="H10" s="25">
        <f>(($H$9*E10)-G10)/G10</f>
        <v>-0.12256583771107171</v>
      </c>
      <c r="I10" s="25">
        <f>(($I$9*E10)-G10)/G10</f>
        <v>0.75486832457785658</v>
      </c>
      <c r="J10" s="25">
        <f>(($J$9*E10)-G10)/G10</f>
        <v>1.632302486866785</v>
      </c>
      <c r="K10" s="25">
        <f>(($K$9*E10)-G10)/G10</f>
        <v>2.5097366491557129</v>
      </c>
    </row>
    <row r="11" spans="1:12" x14ac:dyDescent="0.25">
      <c r="A11" s="21">
        <v>2</v>
      </c>
      <c r="B11" s="21" t="s">
        <v>107</v>
      </c>
      <c r="C11" s="40">
        <f>VLOOKUP(B11,'[1]Bhubaneswar_Val_Res '!B12:D90,3,FALSE)</f>
        <v>3810.835629017447</v>
      </c>
      <c r="D11" s="40">
        <f>VLOOKUP(B11,'[1]Bhubaneswar_Val_Res '!B12:E90,4,FALSE)</f>
        <v>23944.046274104683</v>
      </c>
      <c r="E11" s="40">
        <f>VLOOKUP(B11,'[1]Bhubaneswar_Val_Res '!B12:G90,6,FALSE)</f>
        <v>6654002.7548209364</v>
      </c>
      <c r="F11" s="40">
        <f t="shared" ref="F11:F14" si="2">E11/D11</f>
        <v>277.89800765700966</v>
      </c>
      <c r="G11" s="40">
        <f t="shared" ref="G11:G14" si="3">17.5%*D11</f>
        <v>4190.2080979683196</v>
      </c>
      <c r="H11" s="25">
        <f t="shared" ref="H11:H14" si="4">(($H$9*E11)-G11)/G11</f>
        <v>-0.20600569240854391</v>
      </c>
      <c r="I11" s="25">
        <f t="shared" ref="I11:I14" si="5">(($I$9*E11)-G11)/G11</f>
        <v>0.58798861518291223</v>
      </c>
      <c r="J11" s="25">
        <f t="shared" ref="J11:J14" si="6">(($J$9*E11)-G11)/G11</f>
        <v>1.3819829227743683</v>
      </c>
      <c r="K11" s="25">
        <f t="shared" ref="K11:K14" si="7">(($K$9*E11)-G11)/G11</f>
        <v>2.1759772303658242</v>
      </c>
    </row>
    <row r="12" spans="1:12" x14ac:dyDescent="0.25">
      <c r="A12" s="21">
        <v>3</v>
      </c>
      <c r="B12" s="21" t="s">
        <v>140</v>
      </c>
      <c r="C12" s="40">
        <f>VLOOKUP(B12,'[1]Bhubaneswar_Val_Res '!B13:D91,3,FALSE)</f>
        <v>3673.0945821854912</v>
      </c>
      <c r="D12" s="40">
        <f>VLOOKUP(B12,'[1]Bhubaneswar_Val_Res '!B13:E91,4,FALSE)</f>
        <v>23117.599993112948</v>
      </c>
      <c r="E12" s="40">
        <f>VLOOKUP(B12,'[1]Bhubaneswar_Val_Res '!B13:G91,6,FALSE)</f>
        <v>6488713.4986225897</v>
      </c>
      <c r="F12" s="40">
        <f t="shared" si="2"/>
        <v>280.68283474736421</v>
      </c>
      <c r="G12" s="40">
        <f t="shared" si="3"/>
        <v>4045.5799987947657</v>
      </c>
      <c r="H12" s="25">
        <f t="shared" si="4"/>
        <v>-0.19804904357895931</v>
      </c>
      <c r="I12" s="25">
        <f t="shared" si="5"/>
        <v>0.60390191284208139</v>
      </c>
      <c r="J12" s="25">
        <f t="shared" si="6"/>
        <v>1.405852869263122</v>
      </c>
      <c r="K12" s="25">
        <f t="shared" si="7"/>
        <v>2.207803825684163</v>
      </c>
    </row>
    <row r="13" spans="1:12" x14ac:dyDescent="0.25">
      <c r="A13" s="21">
        <v>4</v>
      </c>
      <c r="B13" s="21" t="s">
        <v>144</v>
      </c>
      <c r="C13" s="40">
        <f>VLOOKUP(B13,'[1]Bhubaneswar_Val_Res '!B14:D92,3,FALSE)</f>
        <v>2525.2525252525252</v>
      </c>
      <c r="D13" s="40">
        <f>VLOOKUP(B13,'[1]Bhubaneswar_Val_Res '!B14:E92,4,FALSE)</f>
        <v>16230.547651515151</v>
      </c>
      <c r="E13" s="40">
        <f>VLOOKUP(B13,'[1]Bhubaneswar_Val_Res '!B14:G92,6,FALSE)</f>
        <v>5111303.0303030303</v>
      </c>
      <c r="F13" s="40">
        <f t="shared" si="2"/>
        <v>314.91870391852615</v>
      </c>
      <c r="G13" s="40">
        <f t="shared" si="3"/>
        <v>2840.3458390151513</v>
      </c>
      <c r="H13" s="25">
        <f t="shared" si="4"/>
        <v>-0.10023227451849664</v>
      </c>
      <c r="I13" s="25">
        <f t="shared" si="5"/>
        <v>0.79953545096300671</v>
      </c>
      <c r="J13" s="25">
        <f t="shared" si="6"/>
        <v>1.6993031764445101</v>
      </c>
      <c r="K13" s="25">
        <f t="shared" si="7"/>
        <v>2.5990709019260132</v>
      </c>
    </row>
    <row r="14" spans="1:12" x14ac:dyDescent="0.25">
      <c r="A14" s="51" t="s">
        <v>258</v>
      </c>
      <c r="B14" s="51"/>
      <c r="C14" s="40">
        <v>1279.9165417117081</v>
      </c>
      <c r="D14" s="40">
        <v>8758.5317502702474</v>
      </c>
      <c r="E14" s="40">
        <v>3616899.8500540499</v>
      </c>
      <c r="F14" s="40">
        <f t="shared" si="2"/>
        <v>412.95732586029038</v>
      </c>
      <c r="G14" s="40">
        <f t="shared" si="3"/>
        <v>1532.7430562972932</v>
      </c>
      <c r="H14" s="25">
        <f t="shared" si="4"/>
        <v>0.17987807388654412</v>
      </c>
      <c r="I14" s="25">
        <f t="shared" si="5"/>
        <v>1.3597561477730882</v>
      </c>
      <c r="J14" s="25">
        <f t="shared" si="6"/>
        <v>2.5396342216596319</v>
      </c>
      <c r="K14" s="25">
        <f t="shared" si="7"/>
        <v>3.7195122955461764</v>
      </c>
    </row>
    <row r="15" spans="1:12" x14ac:dyDescent="0.25">
      <c r="D15" s="45"/>
      <c r="E15" s="45"/>
      <c r="F15" s="45"/>
      <c r="G15" s="45"/>
    </row>
    <row r="16" spans="1:12" ht="60" x14ac:dyDescent="0.25">
      <c r="A16" s="37" t="s">
        <v>237</v>
      </c>
      <c r="B16" s="37" t="s">
        <v>238</v>
      </c>
      <c r="C16" s="37" t="s">
        <v>239</v>
      </c>
      <c r="D16" s="37" t="s">
        <v>240</v>
      </c>
      <c r="E16" s="37" t="s">
        <v>241</v>
      </c>
      <c r="F16" s="37" t="s">
        <v>242</v>
      </c>
      <c r="G16" s="37" t="s">
        <v>243</v>
      </c>
      <c r="H16" s="28" t="s">
        <v>244</v>
      </c>
      <c r="I16" s="38">
        <v>5.0000000000000001E-4</v>
      </c>
      <c r="J16" s="38">
        <v>1E-3</v>
      </c>
      <c r="K16" s="38">
        <v>1.5E-3</v>
      </c>
      <c r="L16" s="38">
        <v>2E-3</v>
      </c>
    </row>
    <row r="17" spans="1:12" ht="75" x14ac:dyDescent="0.25">
      <c r="A17" s="21">
        <v>1</v>
      </c>
      <c r="B17" s="21" t="s">
        <v>245</v>
      </c>
      <c r="C17" s="40">
        <v>1279.9165417117081</v>
      </c>
      <c r="D17" s="35" t="s">
        <v>246</v>
      </c>
      <c r="E17" s="40">
        <f>85%*(1000*13.65*0.093)+(0.5%*C17*1200)</f>
        <v>8758.5317502702474</v>
      </c>
      <c r="F17" s="40">
        <f>(1200*C17)+(1000*2081)</f>
        <v>3616899.8500540499</v>
      </c>
      <c r="G17" s="40">
        <f>F17/E17</f>
        <v>412.95732586029038</v>
      </c>
      <c r="H17" s="40">
        <f>E17*17.5%</f>
        <v>1532.7430562972932</v>
      </c>
      <c r="I17" s="25">
        <f>(($I$2*F17)-H17)/H17</f>
        <v>0.17987807388654412</v>
      </c>
      <c r="J17" s="25">
        <f>(($J$2*F17)-H17)/H17</f>
        <v>1.3597561477730882</v>
      </c>
      <c r="K17" s="25">
        <f>(($K$2*F17)-H17)/H17</f>
        <v>2.5396342216596319</v>
      </c>
      <c r="L17" s="25">
        <f>(($L$2*F17)-H17)/H17</f>
        <v>3.7195122955461764</v>
      </c>
    </row>
    <row r="18" spans="1:12" ht="75" x14ac:dyDescent="0.25">
      <c r="A18" s="21">
        <v>2</v>
      </c>
      <c r="B18" s="21" t="s">
        <v>247</v>
      </c>
      <c r="C18" s="40">
        <v>1214.4543258673696</v>
      </c>
      <c r="D18" s="35" t="s">
        <v>248</v>
      </c>
      <c r="E18" s="40">
        <f>1000*3</f>
        <v>3000</v>
      </c>
      <c r="F18" s="40">
        <f t="shared" ref="F18:F20" si="8">(1200*C18)+(1000*2081)</f>
        <v>3538345.1910408437</v>
      </c>
      <c r="G18" s="40">
        <f t="shared" ref="G18:G20" si="9">F18/E18</f>
        <v>1179.4483970136146</v>
      </c>
      <c r="H18" s="40">
        <f>E18*20.5%</f>
        <v>615</v>
      </c>
      <c r="I18" s="25">
        <f>(($I$2*F18)-H18)/H18</f>
        <v>1.8767034073502795</v>
      </c>
      <c r="J18" s="25">
        <f>(($J$2*F18)-H18)/H18</f>
        <v>4.7534068147005595</v>
      </c>
      <c r="K18" s="25">
        <f>(($K$2*F18)-H18)/H18</f>
        <v>7.6301102220508392</v>
      </c>
      <c r="L18" s="25">
        <f>(($L$2*F18)-H18)/H18</f>
        <v>10.506813629401119</v>
      </c>
    </row>
    <row r="19" spans="1:12" ht="105" x14ac:dyDescent="0.25">
      <c r="A19" s="21">
        <v>3</v>
      </c>
      <c r="B19" s="21" t="s">
        <v>200</v>
      </c>
      <c r="C19" s="40">
        <v>1859.92883379247</v>
      </c>
      <c r="D19" s="35" t="s">
        <v>249</v>
      </c>
      <c r="E19" s="40">
        <f>(1000*5.5)-15%*(1000*5.5-0.75*1000)+0.75*1000</f>
        <v>5537.5</v>
      </c>
      <c r="F19" s="40">
        <f t="shared" si="8"/>
        <v>4312914.6005509645</v>
      </c>
      <c r="G19" s="40">
        <f t="shared" si="9"/>
        <v>778.8559098060432</v>
      </c>
      <c r="H19" s="40">
        <f>20.5%*E19</f>
        <v>1135.1875</v>
      </c>
      <c r="I19" s="25">
        <f>(($I$2*F19)-H19)/H19</f>
        <v>0.8996485605025446</v>
      </c>
      <c r="J19" s="25">
        <f>(($J$2*F19)-H19)/H19</f>
        <v>2.7992971210050892</v>
      </c>
      <c r="K19" s="25">
        <f>(($K$2*F19)-H19)/H19</f>
        <v>4.6989456815076336</v>
      </c>
      <c r="L19" s="25">
        <f>(($L$2*F19)-H19)/H19</f>
        <v>6.5985942420101784</v>
      </c>
    </row>
    <row r="20" spans="1:12" ht="90" x14ac:dyDescent="0.25">
      <c r="A20" s="21">
        <v>4</v>
      </c>
      <c r="B20" s="21" t="s">
        <v>250</v>
      </c>
      <c r="C20" s="40">
        <v>643.93939393939399</v>
      </c>
      <c r="D20" s="35" t="s">
        <v>251</v>
      </c>
      <c r="E20" s="40">
        <f>(1000*0.093*9.45*85%)+(0.5%*1200*C20)</f>
        <v>4610.658863636364</v>
      </c>
      <c r="F20" s="40">
        <f t="shared" si="8"/>
        <v>2853727.2727272729</v>
      </c>
      <c r="G20" s="40">
        <f t="shared" si="9"/>
        <v>618.94131774402786</v>
      </c>
      <c r="H20" s="40">
        <f>10%*E20</f>
        <v>461.06588636363642</v>
      </c>
      <c r="I20" s="25">
        <f>(($I$2*F20)-H20)/H20</f>
        <v>2.0947065887201388</v>
      </c>
      <c r="J20" s="25">
        <f>(($J$2*F20)-H20)/H20</f>
        <v>5.1894131774402776</v>
      </c>
      <c r="K20" s="25">
        <f>(($K$2*F20)-H20)/H20</f>
        <v>8.2841197661604173</v>
      </c>
      <c r="L20" s="25">
        <f>(($L$2*F20)-H20)/H20</f>
        <v>11.378826354880555</v>
      </c>
    </row>
  </sheetData>
  <mergeCells count="4">
    <mergeCell ref="A1:E1"/>
    <mergeCell ref="I1:L1"/>
    <mergeCell ref="H8:K8"/>
    <mergeCell ref="A14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activeCell="M6" sqref="M6:Q15"/>
    </sheetView>
  </sheetViews>
  <sheetFormatPr defaultRowHeight="15" x14ac:dyDescent="0.25"/>
  <cols>
    <col min="1" max="1" width="18.140625" customWidth="1"/>
    <col min="2" max="2" width="20.5703125" bestFit="1" customWidth="1"/>
    <col min="3" max="3" width="22.7109375" bestFit="1" customWidth="1"/>
    <col min="4" max="4" width="28.5703125" customWidth="1"/>
    <col min="5" max="5" width="26.85546875" bestFit="1" customWidth="1"/>
    <col min="6" max="6" width="24" customWidth="1"/>
    <col min="7" max="7" width="23" customWidth="1"/>
    <col min="8" max="8" width="25.85546875" bestFit="1" customWidth="1"/>
    <col min="9" max="9" width="31.140625" bestFit="1" customWidth="1"/>
    <col min="10" max="10" width="26.85546875" bestFit="1" customWidth="1"/>
    <col min="11" max="11" width="31.140625" bestFit="1" customWidth="1"/>
    <col min="12" max="12" width="26.85546875" bestFit="1" customWidth="1"/>
    <col min="14" max="14" width="21.7109375" bestFit="1" customWidth="1"/>
    <col min="15" max="15" width="12" bestFit="1" customWidth="1"/>
  </cols>
  <sheetData>
    <row r="1" spans="1:15" ht="39" x14ac:dyDescent="0.25">
      <c r="A1" s="6" t="s">
        <v>33</v>
      </c>
      <c r="B1" s="7">
        <v>1000</v>
      </c>
      <c r="C1" s="6" t="s">
        <v>34</v>
      </c>
      <c r="D1" s="7">
        <v>1200</v>
      </c>
      <c r="E1" s="6" t="s">
        <v>35</v>
      </c>
      <c r="F1" s="8">
        <v>3.0000000000000001E-3</v>
      </c>
    </row>
    <row r="2" spans="1:15" x14ac:dyDescent="0.25">
      <c r="A2" s="9"/>
      <c r="B2" s="9"/>
    </row>
    <row r="3" spans="1:15" x14ac:dyDescent="0.25">
      <c r="A3" s="52" t="s">
        <v>36</v>
      </c>
      <c r="B3" s="53"/>
    </row>
    <row r="4" spans="1:15" x14ac:dyDescent="0.25">
      <c r="A4" s="10" t="s">
        <v>37</v>
      </c>
      <c r="B4" s="10">
        <f>INDEX(CC_Res_Calculation!$C$5:$D$14,MATCH($D$5,CC_Res_Calculation!B5:B14,0),MATCH($D$4,CC_Res_Calculation!C3:D3,0))</f>
        <v>1314</v>
      </c>
      <c r="C4" s="11" t="s">
        <v>38</v>
      </c>
      <c r="D4" s="7" t="s">
        <v>0</v>
      </c>
      <c r="E4" t="s">
        <v>39</v>
      </c>
    </row>
    <row r="5" spans="1:15" x14ac:dyDescent="0.25">
      <c r="A5" s="10" t="s">
        <v>40</v>
      </c>
      <c r="B5" s="10">
        <f>VLOOKUP($D$6,CC_Res_Calculation!$B$18:$C$29,2,FALSE)</f>
        <v>39</v>
      </c>
      <c r="C5" s="11" t="s">
        <v>41</v>
      </c>
      <c r="D5" s="7" t="s">
        <v>5</v>
      </c>
      <c r="E5" t="s">
        <v>42</v>
      </c>
    </row>
    <row r="6" spans="1:15" x14ac:dyDescent="0.25">
      <c r="A6" s="10" t="s">
        <v>43</v>
      </c>
      <c r="B6" s="10">
        <f>VLOOKUP($D$7,CC_Res_Calculation!B30:C31,2,FALSE)</f>
        <v>728</v>
      </c>
      <c r="C6" s="11" t="s">
        <v>44</v>
      </c>
      <c r="D6" s="7" t="s">
        <v>27</v>
      </c>
      <c r="E6" t="s">
        <v>45</v>
      </c>
    </row>
    <row r="7" spans="1:15" ht="26.25" x14ac:dyDescent="0.25">
      <c r="A7" s="10" t="s">
        <v>46</v>
      </c>
      <c r="B7" s="10">
        <f>VLOOKUP($D$8,CC_Res_Calculation!B32:C33,2,FALSE)</f>
        <v>0</v>
      </c>
      <c r="C7" s="11" t="s">
        <v>47</v>
      </c>
      <c r="D7" s="12" t="s">
        <v>30</v>
      </c>
      <c r="E7" t="s">
        <v>48</v>
      </c>
    </row>
    <row r="8" spans="1:15" x14ac:dyDescent="0.25">
      <c r="A8" s="13" t="s">
        <v>49</v>
      </c>
      <c r="B8" s="13">
        <f>SUM(B4:B7)</f>
        <v>2081</v>
      </c>
      <c r="C8" s="11" t="s">
        <v>50</v>
      </c>
      <c r="D8" s="7" t="s">
        <v>32</v>
      </c>
      <c r="I8" s="54" t="s">
        <v>51</v>
      </c>
      <c r="J8" s="54"/>
      <c r="K8" s="54"/>
      <c r="L8" s="55"/>
      <c r="O8" s="14"/>
    </row>
    <row r="9" spans="1:15" x14ac:dyDescent="0.25">
      <c r="A9" s="15"/>
      <c r="B9" s="16"/>
      <c r="I9" s="17" t="s">
        <v>53</v>
      </c>
      <c r="J9" s="18">
        <f>AVERAGE(J11:J89)</f>
        <v>5.7320609766636341</v>
      </c>
      <c r="K9" s="19" t="s">
        <v>53</v>
      </c>
      <c r="L9" s="20">
        <f>AVERAGE(L11:L89)</f>
        <v>9.0980914649954503</v>
      </c>
    </row>
    <row r="10" spans="1:15" ht="30" x14ac:dyDescent="0.25">
      <c r="A10" s="21" t="s">
        <v>54</v>
      </c>
      <c r="B10" s="21" t="s">
        <v>55</v>
      </c>
      <c r="C10" s="21" t="s">
        <v>56</v>
      </c>
      <c r="D10" s="21" t="s">
        <v>57</v>
      </c>
      <c r="E10" s="22" t="s">
        <v>58</v>
      </c>
      <c r="F10" s="22" t="s">
        <v>59</v>
      </c>
      <c r="G10" s="22" t="s">
        <v>60</v>
      </c>
      <c r="H10" s="23" t="s">
        <v>61</v>
      </c>
      <c r="I10" s="17" t="s">
        <v>62</v>
      </c>
      <c r="J10" s="17" t="s">
        <v>63</v>
      </c>
      <c r="K10" s="19" t="s">
        <v>64</v>
      </c>
      <c r="L10" s="20" t="s">
        <v>65</v>
      </c>
    </row>
    <row r="11" spans="1:15" x14ac:dyDescent="0.25">
      <c r="A11" s="21">
        <v>1</v>
      </c>
      <c r="B11" s="21" t="s">
        <v>66</v>
      </c>
      <c r="C11" s="24">
        <v>118600000</v>
      </c>
      <c r="D11" s="24">
        <f>C11/43560</f>
        <v>2722.6813590449956</v>
      </c>
      <c r="E11" s="21">
        <f>85%*($B$1*13.65*0.093)+(0.5%*D11*$D$1)</f>
        <v>17415.120654269973</v>
      </c>
      <c r="F11" s="21">
        <f>17.5%*E11</f>
        <v>3047.646114497245</v>
      </c>
      <c r="G11" s="21">
        <f t="shared" ref="G11:G74" si="0">($D$1*D11)+($B$1*$B$8)</f>
        <v>5348217.6308539947</v>
      </c>
      <c r="H11" s="21">
        <f>G11/E11</f>
        <v>307.10195680112486</v>
      </c>
      <c r="I11" s="21">
        <f>G11*0.2%</f>
        <v>10696.435261707989</v>
      </c>
      <c r="J11" s="25">
        <f>(I11-F11)/F11</f>
        <v>2.5097366491557129</v>
      </c>
      <c r="K11" s="21">
        <f>G11*$F$1</f>
        <v>16044.652892561984</v>
      </c>
      <c r="L11" s="25">
        <f>(K11-F11)/F11</f>
        <v>4.2646049737335696</v>
      </c>
      <c r="O11" s="26"/>
    </row>
    <row r="12" spans="1:15" x14ac:dyDescent="0.25">
      <c r="A12" s="21">
        <v>2</v>
      </c>
      <c r="B12" s="21" t="s">
        <v>67</v>
      </c>
      <c r="C12" s="24">
        <v>21400000</v>
      </c>
      <c r="D12" s="24">
        <f t="shared" ref="D12:D75" si="1">C12/43560</f>
        <v>491.27640036730946</v>
      </c>
      <c r="E12" s="21">
        <f t="shared" ref="E12:E75" si="2">85%*($B$1*13.65*0.093)+(0.5%*D12*$D$1)</f>
        <v>4026.6909022038571</v>
      </c>
      <c r="F12" s="21">
        <f t="shared" ref="F12:F75" si="3">17.5%*E12</f>
        <v>704.67090788567498</v>
      </c>
      <c r="G12" s="21">
        <f t="shared" si="0"/>
        <v>2670531.6804407714</v>
      </c>
      <c r="H12" s="21">
        <f t="shared" ref="H12:H75" si="4">G12/E12</f>
        <v>663.20751835686144</v>
      </c>
      <c r="I12" s="21">
        <f t="shared" ref="I12:I75" si="5">G12*0.2%</f>
        <v>5341.0633608815433</v>
      </c>
      <c r="J12" s="25">
        <f t="shared" ref="J12:J75" si="6">(I12-F12)/F12</f>
        <v>6.5795144955069889</v>
      </c>
      <c r="K12" s="21">
        <f t="shared" ref="K12:K75" si="7">G12*$F$1</f>
        <v>8011.5950413223145</v>
      </c>
      <c r="L12" s="25">
        <f>(K12-F12)/F12</f>
        <v>10.369271743260482</v>
      </c>
    </row>
    <row r="13" spans="1:15" x14ac:dyDescent="0.25">
      <c r="A13" s="21">
        <v>3</v>
      </c>
      <c r="B13" s="21" t="s">
        <v>68</v>
      </c>
      <c r="C13" s="24">
        <v>88600000</v>
      </c>
      <c r="D13" s="24">
        <f t="shared" si="1"/>
        <v>2033.9761248852158</v>
      </c>
      <c r="E13" s="21">
        <f t="shared" si="2"/>
        <v>13282.889249311294</v>
      </c>
      <c r="F13" s="21">
        <f t="shared" si="3"/>
        <v>2324.5056186294764</v>
      </c>
      <c r="G13" s="21">
        <f t="shared" si="0"/>
        <v>4521771.3498622589</v>
      </c>
      <c r="H13" s="21">
        <f t="shared" si="4"/>
        <v>340.42076727370954</v>
      </c>
      <c r="I13" s="21">
        <f t="shared" si="5"/>
        <v>9043.5426997245177</v>
      </c>
      <c r="J13" s="25">
        <f t="shared" si="6"/>
        <v>2.8905230545566805</v>
      </c>
      <c r="K13" s="21">
        <f t="shared" si="7"/>
        <v>13565.314049586777</v>
      </c>
      <c r="L13" s="25">
        <f t="shared" ref="L13:L76" si="8">(K13-F13)/F13</f>
        <v>4.8357845818350214</v>
      </c>
    </row>
    <row r="14" spans="1:15" x14ac:dyDescent="0.25">
      <c r="A14" s="21">
        <v>4</v>
      </c>
      <c r="B14" s="21" t="s">
        <v>69</v>
      </c>
      <c r="C14" s="24">
        <v>78000000</v>
      </c>
      <c r="D14" s="24">
        <f t="shared" si="1"/>
        <v>1790.6336088154269</v>
      </c>
      <c r="E14" s="21">
        <f t="shared" si="2"/>
        <v>11822.834152892561</v>
      </c>
      <c r="F14" s="21">
        <f t="shared" si="3"/>
        <v>2068.9959767561982</v>
      </c>
      <c r="G14" s="21">
        <f t="shared" si="0"/>
        <v>4229760.3305785116</v>
      </c>
      <c r="H14" s="21">
        <f t="shared" si="4"/>
        <v>357.76196095448597</v>
      </c>
      <c r="I14" s="21">
        <f t="shared" si="5"/>
        <v>8459.5206611570229</v>
      </c>
      <c r="J14" s="25">
        <f t="shared" si="6"/>
        <v>3.0887081251941253</v>
      </c>
      <c r="K14" s="21">
        <f t="shared" si="7"/>
        <v>12689.280991735535</v>
      </c>
      <c r="L14" s="25">
        <f t="shared" si="8"/>
        <v>5.1330621877911886</v>
      </c>
    </row>
    <row r="15" spans="1:15" x14ac:dyDescent="0.25">
      <c r="A15" s="21">
        <v>5</v>
      </c>
      <c r="B15" s="21" t="s">
        <v>70</v>
      </c>
      <c r="C15" s="24">
        <v>30000000</v>
      </c>
      <c r="D15" s="24">
        <f t="shared" si="1"/>
        <v>688.70523415977959</v>
      </c>
      <c r="E15" s="21">
        <f t="shared" si="2"/>
        <v>5211.2639049586778</v>
      </c>
      <c r="F15" s="21">
        <f t="shared" si="3"/>
        <v>911.9711833677685</v>
      </c>
      <c r="G15" s="21">
        <f t="shared" si="0"/>
        <v>2907446.2809917354</v>
      </c>
      <c r="H15" s="21">
        <f t="shared" si="4"/>
        <v>557.91576362601995</v>
      </c>
      <c r="I15" s="21">
        <f t="shared" si="5"/>
        <v>5814.8925619834708</v>
      </c>
      <c r="J15" s="25">
        <f t="shared" si="6"/>
        <v>5.376180155725943</v>
      </c>
      <c r="K15" s="21">
        <f t="shared" si="7"/>
        <v>8722.3388429752067</v>
      </c>
      <c r="L15" s="25">
        <f t="shared" si="8"/>
        <v>8.5642702335889158</v>
      </c>
    </row>
    <row r="16" spans="1:15" x14ac:dyDescent="0.25">
      <c r="A16" s="21">
        <v>6</v>
      </c>
      <c r="B16" s="21" t="s">
        <v>71</v>
      </c>
      <c r="C16" s="24">
        <v>31300000</v>
      </c>
      <c r="D16" s="24">
        <f t="shared" si="1"/>
        <v>718.54912764003677</v>
      </c>
      <c r="E16" s="21">
        <f t="shared" si="2"/>
        <v>5390.3272658402211</v>
      </c>
      <c r="F16" s="21">
        <f t="shared" si="3"/>
        <v>943.3072715220386</v>
      </c>
      <c r="G16" s="21">
        <f t="shared" si="0"/>
        <v>2943258.9531680439</v>
      </c>
      <c r="H16" s="21">
        <f t="shared" si="4"/>
        <v>546.0260218002295</v>
      </c>
      <c r="I16" s="21">
        <f t="shared" si="5"/>
        <v>5886.5179063360874</v>
      </c>
      <c r="J16" s="25">
        <f t="shared" si="6"/>
        <v>5.2402973920026223</v>
      </c>
      <c r="K16" s="21">
        <f t="shared" si="7"/>
        <v>8829.7768595041325</v>
      </c>
      <c r="L16" s="25">
        <f t="shared" si="8"/>
        <v>8.3604460880039362</v>
      </c>
    </row>
    <row r="17" spans="1:12" x14ac:dyDescent="0.25">
      <c r="A17" s="21">
        <v>7</v>
      </c>
      <c r="B17" s="21" t="s">
        <v>72</v>
      </c>
      <c r="C17" s="24">
        <v>36000000</v>
      </c>
      <c r="D17" s="24">
        <f t="shared" si="1"/>
        <v>826.44628099173553</v>
      </c>
      <c r="E17" s="21">
        <f t="shared" si="2"/>
        <v>6037.7101859504137</v>
      </c>
      <c r="F17" s="21">
        <f t="shared" si="3"/>
        <v>1056.5992825413223</v>
      </c>
      <c r="G17" s="21">
        <f t="shared" si="0"/>
        <v>3072735.5371900825</v>
      </c>
      <c r="H17" s="21">
        <f t="shared" si="4"/>
        <v>508.92398650406471</v>
      </c>
      <c r="I17" s="21">
        <f t="shared" si="5"/>
        <v>6145.4710743801652</v>
      </c>
      <c r="J17" s="25">
        <f t="shared" si="6"/>
        <v>4.8162741314750264</v>
      </c>
      <c r="K17" s="21">
        <f t="shared" si="7"/>
        <v>9218.2066115702473</v>
      </c>
      <c r="L17" s="25">
        <f t="shared" si="8"/>
        <v>7.7244111972125387</v>
      </c>
    </row>
    <row r="18" spans="1:12" x14ac:dyDescent="0.25">
      <c r="A18" s="21">
        <v>8</v>
      </c>
      <c r="B18" s="21" t="s">
        <v>73</v>
      </c>
      <c r="C18" s="24">
        <v>50000000</v>
      </c>
      <c r="D18" s="24">
        <f t="shared" si="1"/>
        <v>1147.842056932966</v>
      </c>
      <c r="E18" s="21">
        <f t="shared" si="2"/>
        <v>7966.0848415977962</v>
      </c>
      <c r="F18" s="21">
        <f t="shared" si="3"/>
        <v>1394.0648472796142</v>
      </c>
      <c r="G18" s="21">
        <f t="shared" si="0"/>
        <v>3458410.4683195595</v>
      </c>
      <c r="H18" s="21">
        <f t="shared" si="4"/>
        <v>434.14180705937463</v>
      </c>
      <c r="I18" s="21">
        <f t="shared" si="5"/>
        <v>6916.8209366391193</v>
      </c>
      <c r="J18" s="25">
        <f t="shared" si="6"/>
        <v>3.9616206521071398</v>
      </c>
      <c r="K18" s="21">
        <f t="shared" si="7"/>
        <v>10375.231404958678</v>
      </c>
      <c r="L18" s="25">
        <f t="shared" si="8"/>
        <v>6.4424309781607088</v>
      </c>
    </row>
    <row r="19" spans="1:12" x14ac:dyDescent="0.25">
      <c r="A19" s="21">
        <v>9</v>
      </c>
      <c r="B19" s="21" t="s">
        <v>74</v>
      </c>
      <c r="C19" s="24">
        <v>53000000</v>
      </c>
      <c r="D19" s="24">
        <f t="shared" si="1"/>
        <v>1216.7125803489439</v>
      </c>
      <c r="E19" s="21">
        <f t="shared" si="2"/>
        <v>8379.3079820936637</v>
      </c>
      <c r="F19" s="21">
        <f t="shared" si="3"/>
        <v>1466.378896866391</v>
      </c>
      <c r="G19" s="21">
        <f t="shared" si="0"/>
        <v>3541055.0964187328</v>
      </c>
      <c r="H19" s="21">
        <f t="shared" si="4"/>
        <v>422.59517181918415</v>
      </c>
      <c r="I19" s="21">
        <f t="shared" si="5"/>
        <v>7082.1101928374655</v>
      </c>
      <c r="J19" s="25">
        <f t="shared" si="6"/>
        <v>3.8296591065049617</v>
      </c>
      <c r="K19" s="21">
        <f t="shared" si="7"/>
        <v>10623.165289256198</v>
      </c>
      <c r="L19" s="25">
        <f t="shared" si="8"/>
        <v>6.2444886597574429</v>
      </c>
    </row>
    <row r="20" spans="1:12" x14ac:dyDescent="0.25">
      <c r="A20" s="21">
        <v>10</v>
      </c>
      <c r="B20" s="21" t="s">
        <v>75</v>
      </c>
      <c r="C20" s="24">
        <v>117300000</v>
      </c>
      <c r="D20" s="24">
        <f t="shared" si="1"/>
        <v>2692.8374655647381</v>
      </c>
      <c r="E20" s="21">
        <f t="shared" si="2"/>
        <v>17236.057293388429</v>
      </c>
      <c r="F20" s="21">
        <f t="shared" si="3"/>
        <v>3016.3100263429747</v>
      </c>
      <c r="G20" s="21">
        <f t="shared" si="0"/>
        <v>5312404.9586776858</v>
      </c>
      <c r="H20" s="21">
        <f t="shared" si="4"/>
        <v>308.21462636443363</v>
      </c>
      <c r="I20" s="21">
        <f t="shared" si="5"/>
        <v>10624.809917355371</v>
      </c>
      <c r="J20" s="25">
        <f t="shared" si="6"/>
        <v>2.5224528727363844</v>
      </c>
      <c r="K20" s="21">
        <f t="shared" si="7"/>
        <v>15937.214876033058</v>
      </c>
      <c r="L20" s="25">
        <f t="shared" si="8"/>
        <v>4.2836793091045777</v>
      </c>
    </row>
    <row r="21" spans="1:12" x14ac:dyDescent="0.25">
      <c r="A21" s="21">
        <v>11</v>
      </c>
      <c r="B21" s="21" t="s">
        <v>76</v>
      </c>
      <c r="C21" s="24">
        <v>86300000</v>
      </c>
      <c r="D21" s="24">
        <f t="shared" si="1"/>
        <v>1981.1753902662992</v>
      </c>
      <c r="E21" s="21">
        <f t="shared" si="2"/>
        <v>12966.084841597794</v>
      </c>
      <c r="F21" s="21">
        <f t="shared" si="3"/>
        <v>2269.0648472796138</v>
      </c>
      <c r="G21" s="21">
        <f t="shared" si="0"/>
        <v>4458410.4683195595</v>
      </c>
      <c r="H21" s="21">
        <f t="shared" si="4"/>
        <v>343.85171181481758</v>
      </c>
      <c r="I21" s="21">
        <f t="shared" si="5"/>
        <v>8916.8209366391184</v>
      </c>
      <c r="J21" s="25">
        <f t="shared" si="6"/>
        <v>2.9297338493122012</v>
      </c>
      <c r="K21" s="21">
        <f t="shared" si="7"/>
        <v>13375.231404958678</v>
      </c>
      <c r="L21" s="25">
        <f t="shared" si="8"/>
        <v>4.8946007739683024</v>
      </c>
    </row>
    <row r="22" spans="1:12" x14ac:dyDescent="0.25">
      <c r="A22" s="21">
        <v>12</v>
      </c>
      <c r="B22" s="21" t="s">
        <v>77</v>
      </c>
      <c r="C22" s="24">
        <v>23800000</v>
      </c>
      <c r="D22" s="24">
        <f t="shared" si="1"/>
        <v>546.37281910009187</v>
      </c>
      <c r="E22" s="21">
        <f t="shared" si="2"/>
        <v>4357.2694146005515</v>
      </c>
      <c r="F22" s="21">
        <f t="shared" si="3"/>
        <v>762.52214755509647</v>
      </c>
      <c r="G22" s="21">
        <f t="shared" si="0"/>
        <v>2736647.3829201101</v>
      </c>
      <c r="H22" s="21">
        <f t="shared" si="4"/>
        <v>628.06476316337432</v>
      </c>
      <c r="I22" s="21">
        <f t="shared" si="5"/>
        <v>5473.29476584022</v>
      </c>
      <c r="J22" s="25">
        <f t="shared" si="6"/>
        <v>6.1778830075814213</v>
      </c>
      <c r="K22" s="21">
        <f t="shared" si="7"/>
        <v>8209.9421487603304</v>
      </c>
      <c r="L22" s="25">
        <f t="shared" si="8"/>
        <v>9.7668245113721319</v>
      </c>
    </row>
    <row r="23" spans="1:12" x14ac:dyDescent="0.25">
      <c r="A23" s="21">
        <v>13</v>
      </c>
      <c r="B23" s="21" t="s">
        <v>78</v>
      </c>
      <c r="C23" s="24">
        <v>150000000</v>
      </c>
      <c r="D23" s="24">
        <f t="shared" si="1"/>
        <v>3443.526170798898</v>
      </c>
      <c r="E23" s="21">
        <f t="shared" si="2"/>
        <v>21740.18952479339</v>
      </c>
      <c r="F23" s="21">
        <f t="shared" si="3"/>
        <v>3804.533166838843</v>
      </c>
      <c r="G23" s="21">
        <f t="shared" si="0"/>
        <v>6213231.4049586775</v>
      </c>
      <c r="H23" s="21">
        <f t="shared" si="4"/>
        <v>285.79472124071674</v>
      </c>
      <c r="I23" s="21">
        <f t="shared" si="5"/>
        <v>12426.462809917355</v>
      </c>
      <c r="J23" s="25">
        <f t="shared" si="6"/>
        <v>2.266225385608192</v>
      </c>
      <c r="K23" s="21">
        <f t="shared" si="7"/>
        <v>18639.694214876032</v>
      </c>
      <c r="L23" s="25">
        <f t="shared" si="8"/>
        <v>3.8993380784122875</v>
      </c>
    </row>
    <row r="24" spans="1:12" x14ac:dyDescent="0.25">
      <c r="A24" s="21">
        <v>14</v>
      </c>
      <c r="B24" s="21" t="s">
        <v>79</v>
      </c>
      <c r="C24" s="24">
        <v>7650000</v>
      </c>
      <c r="D24" s="24">
        <f t="shared" si="1"/>
        <v>175.61983471074379</v>
      </c>
      <c r="E24" s="21">
        <f t="shared" si="2"/>
        <v>2132.7515082644627</v>
      </c>
      <c r="F24" s="21">
        <f t="shared" si="3"/>
        <v>373.23151394628093</v>
      </c>
      <c r="G24" s="21">
        <f t="shared" si="0"/>
        <v>2291743.8016528925</v>
      </c>
      <c r="H24" s="21">
        <f t="shared" si="4"/>
        <v>1074.5479690307711</v>
      </c>
      <c r="I24" s="21">
        <f t="shared" si="5"/>
        <v>4583.4876033057853</v>
      </c>
      <c r="J24" s="25">
        <f t="shared" si="6"/>
        <v>11.28054821749453</v>
      </c>
      <c r="K24" s="21">
        <f t="shared" si="7"/>
        <v>6875.2314049586776</v>
      </c>
      <c r="L24" s="25">
        <f t="shared" si="8"/>
        <v>17.420822326241794</v>
      </c>
    </row>
    <row r="25" spans="1:12" x14ac:dyDescent="0.25">
      <c r="A25" s="21">
        <v>15</v>
      </c>
      <c r="B25" s="21" t="s">
        <v>80</v>
      </c>
      <c r="C25" s="24">
        <v>80500000</v>
      </c>
      <c r="D25" s="24">
        <f t="shared" si="1"/>
        <v>1848.0257116620753</v>
      </c>
      <c r="E25" s="21">
        <f t="shared" si="2"/>
        <v>12167.18676997245</v>
      </c>
      <c r="F25" s="21">
        <f t="shared" si="3"/>
        <v>2129.2576847451787</v>
      </c>
      <c r="G25" s="21">
        <f t="shared" si="0"/>
        <v>4298630.8539944906</v>
      </c>
      <c r="H25" s="21">
        <f t="shared" si="4"/>
        <v>353.29702216810995</v>
      </c>
      <c r="I25" s="21">
        <f t="shared" si="5"/>
        <v>8597.2617079889806</v>
      </c>
      <c r="J25" s="25">
        <f t="shared" si="6"/>
        <v>3.0376802533498277</v>
      </c>
      <c r="K25" s="21">
        <f t="shared" si="7"/>
        <v>12895.892561983472</v>
      </c>
      <c r="L25" s="25">
        <f t="shared" si="8"/>
        <v>5.0565203800247422</v>
      </c>
    </row>
    <row r="26" spans="1:12" x14ac:dyDescent="0.25">
      <c r="A26" s="21">
        <v>16</v>
      </c>
      <c r="B26" s="21" t="s">
        <v>81</v>
      </c>
      <c r="C26" s="24">
        <v>24400000</v>
      </c>
      <c r="D26" s="24">
        <f t="shared" si="1"/>
        <v>560.14692378328743</v>
      </c>
      <c r="E26" s="21">
        <f t="shared" si="2"/>
        <v>4439.9140426997246</v>
      </c>
      <c r="F26" s="21">
        <f t="shared" si="3"/>
        <v>776.98495747245181</v>
      </c>
      <c r="G26" s="21">
        <f t="shared" si="0"/>
        <v>2753176.3085399447</v>
      </c>
      <c r="H26" s="21">
        <f t="shared" si="4"/>
        <v>620.09675909533019</v>
      </c>
      <c r="I26" s="21">
        <f t="shared" si="5"/>
        <v>5506.3526170798896</v>
      </c>
      <c r="J26" s="25">
        <f t="shared" si="6"/>
        <v>6.0868201039466303</v>
      </c>
      <c r="K26" s="21">
        <f t="shared" si="7"/>
        <v>8259.5289256198339</v>
      </c>
      <c r="L26" s="25">
        <f t="shared" si="8"/>
        <v>9.6302301559199446</v>
      </c>
    </row>
    <row r="27" spans="1:12" x14ac:dyDescent="0.25">
      <c r="A27" s="21">
        <v>17</v>
      </c>
      <c r="B27" s="21" t="s">
        <v>82</v>
      </c>
      <c r="C27" s="24">
        <v>20000000</v>
      </c>
      <c r="D27" s="24">
        <f t="shared" si="1"/>
        <v>459.1368227731864</v>
      </c>
      <c r="E27" s="21">
        <f t="shared" si="2"/>
        <v>3833.8534366391186</v>
      </c>
      <c r="F27" s="21">
        <f t="shared" si="3"/>
        <v>670.92435141184569</v>
      </c>
      <c r="G27" s="21">
        <f t="shared" si="0"/>
        <v>2631964.1873278236</v>
      </c>
      <c r="H27" s="21">
        <f t="shared" si="4"/>
        <v>686.50620865545909</v>
      </c>
      <c r="I27" s="21">
        <f t="shared" si="5"/>
        <v>5263.9283746556475</v>
      </c>
      <c r="J27" s="25">
        <f t="shared" si="6"/>
        <v>6.8457852417766771</v>
      </c>
      <c r="K27" s="21">
        <f t="shared" si="7"/>
        <v>7895.8925619834708</v>
      </c>
      <c r="L27" s="25">
        <f t="shared" si="8"/>
        <v>10.768677862665015</v>
      </c>
    </row>
    <row r="28" spans="1:12" x14ac:dyDescent="0.25">
      <c r="A28" s="21">
        <v>18</v>
      </c>
      <c r="B28" s="21" t="s">
        <v>83</v>
      </c>
      <c r="C28" s="24">
        <v>15000000</v>
      </c>
      <c r="D28" s="24">
        <f t="shared" si="1"/>
        <v>344.3526170798898</v>
      </c>
      <c r="E28" s="21">
        <f t="shared" si="2"/>
        <v>3145.1482024793386</v>
      </c>
      <c r="F28" s="21">
        <f t="shared" si="3"/>
        <v>550.40093543388423</v>
      </c>
      <c r="G28" s="21">
        <f t="shared" si="0"/>
        <v>2494223.1404958679</v>
      </c>
      <c r="H28" s="21">
        <f t="shared" si="4"/>
        <v>793.03834983981278</v>
      </c>
      <c r="I28" s="21">
        <f t="shared" si="5"/>
        <v>4988.4462809917359</v>
      </c>
      <c r="J28" s="25">
        <f t="shared" si="6"/>
        <v>8.0632954267407175</v>
      </c>
      <c r="K28" s="21">
        <f t="shared" si="7"/>
        <v>7482.6694214876043</v>
      </c>
      <c r="L28" s="25">
        <f t="shared" si="8"/>
        <v>12.594943140111077</v>
      </c>
    </row>
    <row r="29" spans="1:12" x14ac:dyDescent="0.25">
      <c r="A29" s="21">
        <v>19</v>
      </c>
      <c r="B29" s="21" t="s">
        <v>84</v>
      </c>
      <c r="C29" s="24">
        <v>18600000</v>
      </c>
      <c r="D29" s="24">
        <f t="shared" si="1"/>
        <v>426.99724517906338</v>
      </c>
      <c r="E29" s="21">
        <f t="shared" si="2"/>
        <v>3641.015971074381</v>
      </c>
      <c r="F29" s="21">
        <f t="shared" si="3"/>
        <v>637.17779493801663</v>
      </c>
      <c r="G29" s="21">
        <f t="shared" si="0"/>
        <v>2593396.6942148758</v>
      </c>
      <c r="H29" s="21">
        <f t="shared" si="4"/>
        <v>712.2728147357243</v>
      </c>
      <c r="I29" s="21">
        <f t="shared" si="5"/>
        <v>5186.7933884297518</v>
      </c>
      <c r="J29" s="25">
        <f t="shared" si="6"/>
        <v>7.1402607398368501</v>
      </c>
      <c r="K29" s="21">
        <f t="shared" si="7"/>
        <v>7780.1900826446272</v>
      </c>
      <c r="L29" s="25">
        <f t="shared" si="8"/>
        <v>11.210391109755275</v>
      </c>
    </row>
    <row r="30" spans="1:12" x14ac:dyDescent="0.25">
      <c r="A30" s="21">
        <v>20</v>
      </c>
      <c r="B30" s="21" t="s">
        <v>85</v>
      </c>
      <c r="C30" s="24">
        <v>51800000</v>
      </c>
      <c r="D30" s="24">
        <f t="shared" si="1"/>
        <v>1189.1643709825528</v>
      </c>
      <c r="E30" s="21">
        <f t="shared" si="2"/>
        <v>8214.0187258953174</v>
      </c>
      <c r="F30" s="21">
        <f t="shared" si="3"/>
        <v>1437.4532770316805</v>
      </c>
      <c r="G30" s="21">
        <f t="shared" si="0"/>
        <v>3507997.2451790636</v>
      </c>
      <c r="H30" s="21">
        <f t="shared" si="4"/>
        <v>427.07441536745421</v>
      </c>
      <c r="I30" s="21">
        <f t="shared" si="5"/>
        <v>7015.9944903581272</v>
      </c>
      <c r="J30" s="25">
        <f t="shared" si="6"/>
        <v>3.8808504613423342</v>
      </c>
      <c r="K30" s="21">
        <f t="shared" si="7"/>
        <v>10523.991735537191</v>
      </c>
      <c r="L30" s="25">
        <f t="shared" si="8"/>
        <v>6.3212756920135007</v>
      </c>
    </row>
    <row r="31" spans="1:12" x14ac:dyDescent="0.25">
      <c r="A31" s="21">
        <v>21</v>
      </c>
      <c r="B31" s="21" t="s">
        <v>86</v>
      </c>
      <c r="C31" s="24">
        <v>104700000</v>
      </c>
      <c r="D31" s="24">
        <f t="shared" si="1"/>
        <v>2403.5812672176307</v>
      </c>
      <c r="E31" s="21">
        <f t="shared" si="2"/>
        <v>15500.520103305786</v>
      </c>
      <c r="F31" s="21">
        <f t="shared" si="3"/>
        <v>2712.5910180785122</v>
      </c>
      <c r="G31" s="21">
        <f t="shared" si="0"/>
        <v>4965297.5206611566</v>
      </c>
      <c r="H31" s="21">
        <f t="shared" si="4"/>
        <v>320.33102680226909</v>
      </c>
      <c r="I31" s="21">
        <f t="shared" si="5"/>
        <v>9930.5950413223127</v>
      </c>
      <c r="J31" s="25">
        <f t="shared" si="6"/>
        <v>2.6609260205973615</v>
      </c>
      <c r="K31" s="21">
        <f t="shared" si="7"/>
        <v>14895.89256198347</v>
      </c>
      <c r="L31" s="25">
        <f t="shared" si="8"/>
        <v>4.491389030896042</v>
      </c>
    </row>
    <row r="32" spans="1:12" x14ac:dyDescent="0.25">
      <c r="A32" s="21">
        <v>22</v>
      </c>
      <c r="B32" s="21" t="s">
        <v>87</v>
      </c>
      <c r="C32" s="24">
        <v>6250000</v>
      </c>
      <c r="D32" s="24">
        <f t="shared" si="1"/>
        <v>143.48025711662075</v>
      </c>
      <c r="E32" s="21">
        <f t="shared" si="2"/>
        <v>1939.9140426997246</v>
      </c>
      <c r="F32" s="21">
        <f t="shared" si="3"/>
        <v>339.48495747245181</v>
      </c>
      <c r="G32" s="21">
        <f t="shared" si="0"/>
        <v>2253176.3085399447</v>
      </c>
      <c r="H32" s="21">
        <f t="shared" si="4"/>
        <v>1161.4825497135232</v>
      </c>
      <c r="I32" s="21">
        <f t="shared" si="5"/>
        <v>4506.3526170798896</v>
      </c>
      <c r="J32" s="25">
        <f t="shared" si="6"/>
        <v>12.274086282440265</v>
      </c>
      <c r="K32" s="21">
        <f t="shared" si="7"/>
        <v>6759.5289256198339</v>
      </c>
      <c r="L32" s="25">
        <f t="shared" si="8"/>
        <v>18.911129423660395</v>
      </c>
    </row>
    <row r="33" spans="1:12" x14ac:dyDescent="0.25">
      <c r="A33" s="21">
        <v>23</v>
      </c>
      <c r="B33" s="21" t="s">
        <v>88</v>
      </c>
      <c r="C33" s="24">
        <v>77000000</v>
      </c>
      <c r="D33" s="24">
        <f t="shared" si="1"/>
        <v>1767.6767676767677</v>
      </c>
      <c r="E33" s="21">
        <f t="shared" si="2"/>
        <v>11685.093106060607</v>
      </c>
      <c r="F33" s="21">
        <f t="shared" si="3"/>
        <v>2044.8912935606061</v>
      </c>
      <c r="G33" s="21">
        <f t="shared" si="0"/>
        <v>4202212.1212121211</v>
      </c>
      <c r="H33" s="21">
        <f t="shared" si="4"/>
        <v>359.62162073253791</v>
      </c>
      <c r="I33" s="21">
        <f t="shared" si="5"/>
        <v>8404.424242424242</v>
      </c>
      <c r="J33" s="25">
        <f t="shared" si="6"/>
        <v>3.1099613798004335</v>
      </c>
      <c r="K33" s="21">
        <f t="shared" si="7"/>
        <v>12606.636363636364</v>
      </c>
      <c r="L33" s="25">
        <f t="shared" si="8"/>
        <v>5.1649420697006505</v>
      </c>
    </row>
    <row r="34" spans="1:12" x14ac:dyDescent="0.25">
      <c r="A34" s="21">
        <v>24</v>
      </c>
      <c r="B34" s="21" t="s">
        <v>89</v>
      </c>
      <c r="C34" s="24">
        <v>119600000</v>
      </c>
      <c r="D34" s="24">
        <f t="shared" si="1"/>
        <v>2745.6382001836546</v>
      </c>
      <c r="E34" s="21">
        <f t="shared" si="2"/>
        <v>17552.861701101927</v>
      </c>
      <c r="F34" s="21">
        <f t="shared" si="3"/>
        <v>3071.7507976928368</v>
      </c>
      <c r="G34" s="21">
        <f t="shared" si="0"/>
        <v>5375765.8402203862</v>
      </c>
      <c r="H34" s="21">
        <f t="shared" si="4"/>
        <v>306.26150491933225</v>
      </c>
      <c r="I34" s="21">
        <f t="shared" si="5"/>
        <v>10751.531680440772</v>
      </c>
      <c r="J34" s="25">
        <f t="shared" si="6"/>
        <v>2.5001314847923686</v>
      </c>
      <c r="K34" s="21">
        <f t="shared" si="7"/>
        <v>16127.297520661159</v>
      </c>
      <c r="L34" s="25">
        <f t="shared" si="8"/>
        <v>4.2501972271885533</v>
      </c>
    </row>
    <row r="35" spans="1:12" x14ac:dyDescent="0.25">
      <c r="A35" s="21">
        <v>25</v>
      </c>
      <c r="B35" s="21" t="s">
        <v>90</v>
      </c>
      <c r="C35" s="24">
        <v>69000000</v>
      </c>
      <c r="D35" s="24">
        <f t="shared" si="1"/>
        <v>1584.0220385674932</v>
      </c>
      <c r="E35" s="21">
        <f t="shared" si="2"/>
        <v>10583.164731404959</v>
      </c>
      <c r="F35" s="21">
        <f t="shared" si="3"/>
        <v>1852.0538279958676</v>
      </c>
      <c r="G35" s="21">
        <f t="shared" si="0"/>
        <v>3981826.4462809917</v>
      </c>
      <c r="H35" s="21">
        <f t="shared" si="4"/>
        <v>376.24156359062812</v>
      </c>
      <c r="I35" s="21">
        <f t="shared" si="5"/>
        <v>7963.6528925619832</v>
      </c>
      <c r="J35" s="25">
        <f t="shared" si="6"/>
        <v>3.2999035838928936</v>
      </c>
      <c r="K35" s="21">
        <f t="shared" si="7"/>
        <v>11945.479338842975</v>
      </c>
      <c r="L35" s="25">
        <f t="shared" si="8"/>
        <v>5.4498553758393404</v>
      </c>
    </row>
    <row r="36" spans="1:12" x14ac:dyDescent="0.25">
      <c r="A36" s="21">
        <v>26</v>
      </c>
      <c r="B36" s="21" t="s">
        <v>91</v>
      </c>
      <c r="C36" s="24">
        <v>105000000</v>
      </c>
      <c r="D36" s="24">
        <f t="shared" si="1"/>
        <v>2410.4683195592288</v>
      </c>
      <c r="E36" s="21">
        <f t="shared" si="2"/>
        <v>15541.842417355372</v>
      </c>
      <c r="F36" s="21">
        <f t="shared" si="3"/>
        <v>2719.8224230371898</v>
      </c>
      <c r="G36" s="21">
        <f t="shared" si="0"/>
        <v>4973561.9834710751</v>
      </c>
      <c r="H36" s="21">
        <f t="shared" si="4"/>
        <v>320.01109327406147</v>
      </c>
      <c r="I36" s="21">
        <f t="shared" si="5"/>
        <v>9947.1239669421502</v>
      </c>
      <c r="J36" s="25">
        <f t="shared" si="6"/>
        <v>2.6572696374178459</v>
      </c>
      <c r="K36" s="21">
        <f t="shared" si="7"/>
        <v>14920.685950413226</v>
      </c>
      <c r="L36" s="25">
        <f t="shared" si="8"/>
        <v>4.4859044561267698</v>
      </c>
    </row>
    <row r="37" spans="1:12" x14ac:dyDescent="0.25">
      <c r="A37" s="21">
        <v>27</v>
      </c>
      <c r="B37" s="21" t="s">
        <v>92</v>
      </c>
      <c r="C37" s="24">
        <v>8200000</v>
      </c>
      <c r="D37" s="24">
        <f t="shared" si="1"/>
        <v>188.24609733700643</v>
      </c>
      <c r="E37" s="21">
        <f t="shared" si="2"/>
        <v>2208.5090840220387</v>
      </c>
      <c r="F37" s="21">
        <f t="shared" si="3"/>
        <v>386.48908970385673</v>
      </c>
      <c r="G37" s="21">
        <f t="shared" si="0"/>
        <v>2306895.3168044076</v>
      </c>
      <c r="H37" s="21">
        <f t="shared" si="4"/>
        <v>1044.5487109354299</v>
      </c>
      <c r="I37" s="21">
        <f t="shared" si="5"/>
        <v>4613.7906336088154</v>
      </c>
      <c r="J37" s="25">
        <f t="shared" si="6"/>
        <v>10.937699553547771</v>
      </c>
      <c r="K37" s="21">
        <f t="shared" si="7"/>
        <v>6920.6859504132226</v>
      </c>
      <c r="L37" s="25">
        <f t="shared" si="8"/>
        <v>16.906549330321656</v>
      </c>
    </row>
    <row r="38" spans="1:12" x14ac:dyDescent="0.25">
      <c r="A38" s="21">
        <v>28</v>
      </c>
      <c r="B38" s="21" t="s">
        <v>93</v>
      </c>
      <c r="C38" s="24">
        <v>24000000</v>
      </c>
      <c r="D38" s="24">
        <f t="shared" si="1"/>
        <v>550.96418732782365</v>
      </c>
      <c r="E38" s="21">
        <f t="shared" si="2"/>
        <v>4384.8176239669419</v>
      </c>
      <c r="F38" s="21">
        <f t="shared" si="3"/>
        <v>767.34308419421484</v>
      </c>
      <c r="G38" s="21">
        <f t="shared" si="0"/>
        <v>2742157.0247933883</v>
      </c>
      <c r="H38" s="21">
        <f t="shared" si="4"/>
        <v>625.37538843236098</v>
      </c>
      <c r="I38" s="21">
        <f t="shared" si="5"/>
        <v>5484.3140495867765</v>
      </c>
      <c r="J38" s="25">
        <f t="shared" si="6"/>
        <v>6.1471472963698393</v>
      </c>
      <c r="K38" s="21">
        <f t="shared" si="7"/>
        <v>8226.4710743801643</v>
      </c>
      <c r="L38" s="25">
        <f t="shared" si="8"/>
        <v>9.720720944554758</v>
      </c>
    </row>
    <row r="39" spans="1:12" x14ac:dyDescent="0.25">
      <c r="A39" s="21">
        <v>29</v>
      </c>
      <c r="B39" s="21" t="s">
        <v>94</v>
      </c>
      <c r="C39" s="24">
        <v>23000000</v>
      </c>
      <c r="D39" s="24">
        <f t="shared" si="1"/>
        <v>528.00734618916442</v>
      </c>
      <c r="E39" s="21">
        <f t="shared" si="2"/>
        <v>4247.076577134987</v>
      </c>
      <c r="F39" s="21">
        <f t="shared" si="3"/>
        <v>743.23840099862264</v>
      </c>
      <c r="G39" s="21">
        <f t="shared" si="0"/>
        <v>2714608.8154269974</v>
      </c>
      <c r="H39" s="21">
        <f t="shared" si="4"/>
        <v>639.17114893610676</v>
      </c>
      <c r="I39" s="21">
        <f t="shared" si="5"/>
        <v>5429.2176308539947</v>
      </c>
      <c r="J39" s="25">
        <f t="shared" si="6"/>
        <v>6.3048131306983644</v>
      </c>
      <c r="K39" s="21">
        <f t="shared" si="7"/>
        <v>8143.8264462809921</v>
      </c>
      <c r="L39" s="25">
        <f t="shared" si="8"/>
        <v>9.9572196960475452</v>
      </c>
    </row>
    <row r="40" spans="1:12" x14ac:dyDescent="0.25">
      <c r="A40" s="21">
        <v>30</v>
      </c>
      <c r="B40" s="21" t="s">
        <v>95</v>
      </c>
      <c r="C40" s="24">
        <v>12000000</v>
      </c>
      <c r="D40" s="24">
        <f t="shared" si="1"/>
        <v>275.48209366391183</v>
      </c>
      <c r="E40" s="21">
        <f t="shared" si="2"/>
        <v>2731.9250619834711</v>
      </c>
      <c r="F40" s="21">
        <f t="shared" si="3"/>
        <v>478.0868858471074</v>
      </c>
      <c r="G40" s="21">
        <f t="shared" si="0"/>
        <v>2411578.5123966942</v>
      </c>
      <c r="H40" s="21">
        <f t="shared" si="4"/>
        <v>882.73962780143233</v>
      </c>
      <c r="I40" s="21">
        <f t="shared" si="5"/>
        <v>4823.1570247933887</v>
      </c>
      <c r="J40" s="25">
        <f t="shared" si="6"/>
        <v>9.0884528891592282</v>
      </c>
      <c r="K40" s="21">
        <f t="shared" si="7"/>
        <v>7234.7355371900831</v>
      </c>
      <c r="L40" s="25">
        <f t="shared" si="8"/>
        <v>14.132679333738842</v>
      </c>
    </row>
    <row r="41" spans="1:12" x14ac:dyDescent="0.25">
      <c r="A41" s="21">
        <v>31</v>
      </c>
      <c r="B41" s="21" t="s">
        <v>96</v>
      </c>
      <c r="C41" s="24">
        <v>69000000</v>
      </c>
      <c r="D41" s="24">
        <f t="shared" si="1"/>
        <v>1584.0220385674932</v>
      </c>
      <c r="E41" s="21">
        <f t="shared" si="2"/>
        <v>10583.164731404959</v>
      </c>
      <c r="F41" s="21">
        <f t="shared" si="3"/>
        <v>1852.0538279958676</v>
      </c>
      <c r="G41" s="21">
        <f t="shared" si="0"/>
        <v>3981826.4462809917</v>
      </c>
      <c r="H41" s="21">
        <f t="shared" si="4"/>
        <v>376.24156359062812</v>
      </c>
      <c r="I41" s="21">
        <f t="shared" si="5"/>
        <v>7963.6528925619832</v>
      </c>
      <c r="J41" s="25">
        <f t="shared" si="6"/>
        <v>3.2999035838928936</v>
      </c>
      <c r="K41" s="21">
        <f t="shared" si="7"/>
        <v>11945.479338842975</v>
      </c>
      <c r="L41" s="25">
        <f t="shared" si="8"/>
        <v>5.4498553758393404</v>
      </c>
    </row>
    <row r="42" spans="1:12" x14ac:dyDescent="0.25">
      <c r="A42" s="21">
        <v>32</v>
      </c>
      <c r="B42" s="21" t="s">
        <v>97</v>
      </c>
      <c r="C42" s="24">
        <v>28300000</v>
      </c>
      <c r="D42" s="24">
        <f t="shared" si="1"/>
        <v>649.67860422405874</v>
      </c>
      <c r="E42" s="21">
        <f t="shared" si="2"/>
        <v>4977.1041253443527</v>
      </c>
      <c r="F42" s="21">
        <f t="shared" si="3"/>
        <v>870.99322193526166</v>
      </c>
      <c r="G42" s="21">
        <f t="shared" si="0"/>
        <v>2860614.3250688706</v>
      </c>
      <c r="H42" s="21">
        <f t="shared" si="4"/>
        <v>574.75476763728591</v>
      </c>
      <c r="I42" s="21">
        <f t="shared" si="5"/>
        <v>5721.2286501377412</v>
      </c>
      <c r="J42" s="25">
        <f t="shared" si="6"/>
        <v>5.5686259158546969</v>
      </c>
      <c r="K42" s="21">
        <f t="shared" si="7"/>
        <v>8581.8429752066113</v>
      </c>
      <c r="L42" s="25">
        <f t="shared" si="8"/>
        <v>8.852938873782044</v>
      </c>
    </row>
    <row r="43" spans="1:12" x14ac:dyDescent="0.25">
      <c r="A43" s="21">
        <v>33</v>
      </c>
      <c r="B43" s="21" t="s">
        <v>98</v>
      </c>
      <c r="C43" s="24">
        <v>170000000</v>
      </c>
      <c r="D43" s="24">
        <f t="shared" si="1"/>
        <v>3902.6629935720844</v>
      </c>
      <c r="E43" s="21">
        <f t="shared" si="2"/>
        <v>24495.010461432506</v>
      </c>
      <c r="F43" s="21">
        <f t="shared" si="3"/>
        <v>4286.626830750688</v>
      </c>
      <c r="G43" s="21">
        <f t="shared" si="0"/>
        <v>6764195.5922865011</v>
      </c>
      <c r="H43" s="21">
        <f t="shared" si="4"/>
        <v>276.14585439499012</v>
      </c>
      <c r="I43" s="21">
        <f t="shared" si="5"/>
        <v>13528.391184573002</v>
      </c>
      <c r="J43" s="25">
        <f t="shared" si="6"/>
        <v>2.1559526216570304</v>
      </c>
      <c r="K43" s="21">
        <f t="shared" si="7"/>
        <v>20292.586776859505</v>
      </c>
      <c r="L43" s="25">
        <f t="shared" si="8"/>
        <v>3.7339289324855467</v>
      </c>
    </row>
    <row r="44" spans="1:12" x14ac:dyDescent="0.25">
      <c r="A44" s="21">
        <v>34</v>
      </c>
      <c r="B44" s="21" t="s">
        <v>99</v>
      </c>
      <c r="C44" s="24">
        <v>80000000</v>
      </c>
      <c r="D44" s="24">
        <f t="shared" si="1"/>
        <v>1836.5472910927456</v>
      </c>
      <c r="E44" s="21">
        <f t="shared" si="2"/>
        <v>12098.316246556473</v>
      </c>
      <c r="F44" s="21">
        <f t="shared" si="3"/>
        <v>2117.2053431473828</v>
      </c>
      <c r="G44" s="21">
        <f t="shared" si="0"/>
        <v>4284856.7493112944</v>
      </c>
      <c r="H44" s="21">
        <f t="shared" si="4"/>
        <v>354.16967634077901</v>
      </c>
      <c r="I44" s="21">
        <f t="shared" si="5"/>
        <v>8569.7134986225883</v>
      </c>
      <c r="J44" s="25">
        <f t="shared" si="6"/>
        <v>3.0476534438946166</v>
      </c>
      <c r="K44" s="21">
        <f t="shared" si="7"/>
        <v>12854.570247933883</v>
      </c>
      <c r="L44" s="25">
        <f t="shared" si="8"/>
        <v>5.0714801658419253</v>
      </c>
    </row>
    <row r="45" spans="1:12" x14ac:dyDescent="0.25">
      <c r="A45" s="21">
        <v>35</v>
      </c>
      <c r="B45" s="21" t="s">
        <v>100</v>
      </c>
      <c r="C45" s="24">
        <v>18000000</v>
      </c>
      <c r="D45" s="24">
        <f t="shared" si="1"/>
        <v>413.22314049586777</v>
      </c>
      <c r="E45" s="21">
        <f t="shared" si="2"/>
        <v>3558.371342975207</v>
      </c>
      <c r="F45" s="21">
        <f t="shared" si="3"/>
        <v>622.71498502066117</v>
      </c>
      <c r="G45" s="21">
        <f t="shared" si="0"/>
        <v>2576867.7685950412</v>
      </c>
      <c r="H45" s="21">
        <f t="shared" si="4"/>
        <v>724.17056013060289</v>
      </c>
      <c r="I45" s="21">
        <f t="shared" si="5"/>
        <v>5153.7355371900821</v>
      </c>
      <c r="J45" s="25">
        <f t="shared" si="6"/>
        <v>7.2762349729211753</v>
      </c>
      <c r="K45" s="21">
        <f t="shared" si="7"/>
        <v>7730.6033057851237</v>
      </c>
      <c r="L45" s="25">
        <f t="shared" si="8"/>
        <v>11.414352459381764</v>
      </c>
    </row>
    <row r="46" spans="1:12" x14ac:dyDescent="0.25">
      <c r="A46" s="21">
        <v>36</v>
      </c>
      <c r="B46" s="21" t="s">
        <v>101</v>
      </c>
      <c r="C46" s="24">
        <v>34000000</v>
      </c>
      <c r="D46" s="24">
        <f t="shared" si="1"/>
        <v>780.53259871441685</v>
      </c>
      <c r="E46" s="21">
        <f t="shared" si="2"/>
        <v>5762.228092286502</v>
      </c>
      <c r="F46" s="21">
        <f t="shared" si="3"/>
        <v>1008.3899161501378</v>
      </c>
      <c r="G46" s="21">
        <f t="shared" si="0"/>
        <v>3017639.1184573001</v>
      </c>
      <c r="H46" s="21">
        <f t="shared" si="4"/>
        <v>523.69310449490979</v>
      </c>
      <c r="I46" s="21">
        <f t="shared" si="5"/>
        <v>6035.2782369146007</v>
      </c>
      <c r="J46" s="25">
        <f t="shared" si="6"/>
        <v>4.985064051370399</v>
      </c>
      <c r="K46" s="21">
        <f t="shared" si="7"/>
        <v>9052.9173553719011</v>
      </c>
      <c r="L46" s="25">
        <f t="shared" si="8"/>
        <v>7.9775960770555994</v>
      </c>
    </row>
    <row r="47" spans="1:12" x14ac:dyDescent="0.25">
      <c r="A47" s="21">
        <v>37</v>
      </c>
      <c r="B47" s="21" t="s">
        <v>102</v>
      </c>
      <c r="C47" s="24">
        <v>7800000</v>
      </c>
      <c r="D47" s="24">
        <f t="shared" si="1"/>
        <v>179.06336088154271</v>
      </c>
      <c r="E47" s="21">
        <f t="shared" si="2"/>
        <v>2153.4126652892564</v>
      </c>
      <c r="F47" s="21">
        <f t="shared" si="3"/>
        <v>376.84721642561988</v>
      </c>
      <c r="G47" s="21">
        <f t="shared" si="0"/>
        <v>2295876.0330578513</v>
      </c>
      <c r="H47" s="21">
        <f t="shared" si="4"/>
        <v>1066.1570213944378</v>
      </c>
      <c r="I47" s="21">
        <f t="shared" si="5"/>
        <v>4591.7520661157023</v>
      </c>
      <c r="J47" s="25">
        <f t="shared" si="6"/>
        <v>11.184651673079289</v>
      </c>
      <c r="K47" s="21">
        <f t="shared" si="7"/>
        <v>6887.6280991735539</v>
      </c>
      <c r="L47" s="25">
        <f t="shared" si="8"/>
        <v>17.276977509618934</v>
      </c>
    </row>
    <row r="48" spans="1:12" x14ac:dyDescent="0.25">
      <c r="A48" s="21">
        <v>38</v>
      </c>
      <c r="B48" s="21" t="s">
        <v>103</v>
      </c>
      <c r="C48" s="24">
        <v>13500000</v>
      </c>
      <c r="D48" s="24">
        <f t="shared" si="1"/>
        <v>309.91735537190084</v>
      </c>
      <c r="E48" s="21">
        <f t="shared" si="2"/>
        <v>2938.5366322314048</v>
      </c>
      <c r="F48" s="21">
        <f t="shared" si="3"/>
        <v>514.24391064049587</v>
      </c>
      <c r="G48" s="21">
        <f t="shared" si="0"/>
        <v>2452900.8264462808</v>
      </c>
      <c r="H48" s="21">
        <f t="shared" si="4"/>
        <v>834.73549369491707</v>
      </c>
      <c r="I48" s="21">
        <f t="shared" si="5"/>
        <v>4905.8016528925618</v>
      </c>
      <c r="J48" s="25">
        <f t="shared" si="6"/>
        <v>8.539834213656194</v>
      </c>
      <c r="K48" s="21">
        <f t="shared" si="7"/>
        <v>7358.7024793388427</v>
      </c>
      <c r="L48" s="25">
        <f t="shared" si="8"/>
        <v>13.309751320484292</v>
      </c>
    </row>
    <row r="49" spans="1:12" x14ac:dyDescent="0.25">
      <c r="A49" s="21">
        <v>39</v>
      </c>
      <c r="B49" s="21" t="s">
        <v>104</v>
      </c>
      <c r="C49" s="24">
        <v>32200000</v>
      </c>
      <c r="D49" s="24">
        <f t="shared" si="1"/>
        <v>739.21028466483017</v>
      </c>
      <c r="E49" s="21">
        <f t="shared" si="2"/>
        <v>5514.2942079889817</v>
      </c>
      <c r="F49" s="21">
        <f t="shared" si="3"/>
        <v>965.00148639807173</v>
      </c>
      <c r="G49" s="21">
        <f t="shared" si="0"/>
        <v>2968052.3415977964</v>
      </c>
      <c r="H49" s="21">
        <f t="shared" si="4"/>
        <v>538.24700490186956</v>
      </c>
      <c r="I49" s="21">
        <f t="shared" si="5"/>
        <v>5936.1046831955928</v>
      </c>
      <c r="J49" s="25">
        <f t="shared" si="6"/>
        <v>5.1513943417356529</v>
      </c>
      <c r="K49" s="21">
        <f t="shared" si="7"/>
        <v>8904.1570247933887</v>
      </c>
      <c r="L49" s="25">
        <f t="shared" si="8"/>
        <v>8.2270915126034794</v>
      </c>
    </row>
    <row r="50" spans="1:12" x14ac:dyDescent="0.25">
      <c r="A50" s="21">
        <v>40</v>
      </c>
      <c r="B50" s="21" t="s">
        <v>105</v>
      </c>
      <c r="C50" s="24">
        <v>30000000</v>
      </c>
      <c r="D50" s="24">
        <f t="shared" si="1"/>
        <v>688.70523415977959</v>
      </c>
      <c r="E50" s="21">
        <f t="shared" si="2"/>
        <v>5211.2639049586778</v>
      </c>
      <c r="F50" s="21">
        <f t="shared" si="3"/>
        <v>911.9711833677685</v>
      </c>
      <c r="G50" s="21">
        <f t="shared" si="0"/>
        <v>2907446.2809917354</v>
      </c>
      <c r="H50" s="21">
        <f t="shared" si="4"/>
        <v>557.91576362601995</v>
      </c>
      <c r="I50" s="21">
        <f t="shared" si="5"/>
        <v>5814.8925619834708</v>
      </c>
      <c r="J50" s="25">
        <f t="shared" si="6"/>
        <v>5.376180155725943</v>
      </c>
      <c r="K50" s="21">
        <f t="shared" si="7"/>
        <v>8722.3388429752067</v>
      </c>
      <c r="L50" s="25">
        <f t="shared" si="8"/>
        <v>8.5642702335889158</v>
      </c>
    </row>
    <row r="51" spans="1:12" x14ac:dyDescent="0.25">
      <c r="A51" s="21">
        <v>41</v>
      </c>
      <c r="B51" s="21" t="s">
        <v>106</v>
      </c>
      <c r="C51" s="24">
        <v>132300000</v>
      </c>
      <c r="D51" s="24">
        <f t="shared" si="1"/>
        <v>3037.1900826446281</v>
      </c>
      <c r="E51" s="21">
        <f t="shared" si="2"/>
        <v>19302.172995867772</v>
      </c>
      <c r="F51" s="21">
        <f t="shared" si="3"/>
        <v>3377.8802742768598</v>
      </c>
      <c r="G51" s="21">
        <f t="shared" si="0"/>
        <v>5725628.0991735533</v>
      </c>
      <c r="H51" s="21">
        <f t="shared" si="4"/>
        <v>296.63127049992255</v>
      </c>
      <c r="I51" s="21">
        <f t="shared" si="5"/>
        <v>11451.256198347106</v>
      </c>
      <c r="J51" s="25">
        <f t="shared" si="6"/>
        <v>2.3900716628562577</v>
      </c>
      <c r="K51" s="21">
        <f t="shared" si="7"/>
        <v>17176.884297520661</v>
      </c>
      <c r="L51" s="25">
        <f t="shared" si="8"/>
        <v>4.0851074942843866</v>
      </c>
    </row>
    <row r="52" spans="1:12" x14ac:dyDescent="0.25">
      <c r="A52" s="21">
        <v>42</v>
      </c>
      <c r="B52" s="21" t="s">
        <v>107</v>
      </c>
      <c r="C52" s="24">
        <v>166000000</v>
      </c>
      <c r="D52" s="24">
        <f t="shared" si="1"/>
        <v>3810.835629017447</v>
      </c>
      <c r="E52" s="21">
        <f t="shared" si="2"/>
        <v>23944.046274104683</v>
      </c>
      <c r="F52" s="21">
        <f t="shared" si="3"/>
        <v>4190.2080979683196</v>
      </c>
      <c r="G52" s="21">
        <f t="shared" si="0"/>
        <v>6654002.7548209364</v>
      </c>
      <c r="H52" s="21">
        <f t="shared" si="4"/>
        <v>277.89800765700966</v>
      </c>
      <c r="I52" s="21">
        <f t="shared" si="5"/>
        <v>13308.005509641873</v>
      </c>
      <c r="J52" s="25">
        <f t="shared" si="6"/>
        <v>2.1759772303658242</v>
      </c>
      <c r="K52" s="21">
        <f t="shared" si="7"/>
        <v>19962.008264462809</v>
      </c>
      <c r="L52" s="25">
        <f t="shared" si="8"/>
        <v>3.7639658455487366</v>
      </c>
    </row>
    <row r="53" spans="1:12" x14ac:dyDescent="0.25">
      <c r="A53" s="21">
        <v>43</v>
      </c>
      <c r="B53" s="21" t="s">
        <v>108</v>
      </c>
      <c r="C53" s="24">
        <v>37500000</v>
      </c>
      <c r="D53" s="24">
        <f t="shared" si="1"/>
        <v>860.88154269972449</v>
      </c>
      <c r="E53" s="21">
        <f t="shared" si="2"/>
        <v>6244.3217561983474</v>
      </c>
      <c r="F53" s="21">
        <f t="shared" si="3"/>
        <v>1092.7563073347108</v>
      </c>
      <c r="G53" s="21">
        <f t="shared" si="0"/>
        <v>3114057.8512396691</v>
      </c>
      <c r="H53" s="21">
        <f t="shared" si="4"/>
        <v>498.70233675075099</v>
      </c>
      <c r="I53" s="21">
        <f t="shared" si="5"/>
        <v>6228.1157024793383</v>
      </c>
      <c r="J53" s="25">
        <f t="shared" si="6"/>
        <v>4.69945527715144</v>
      </c>
      <c r="K53" s="21">
        <f t="shared" si="7"/>
        <v>9342.173553719007</v>
      </c>
      <c r="L53" s="25">
        <f t="shared" si="8"/>
        <v>7.5491829157271608</v>
      </c>
    </row>
    <row r="54" spans="1:12" x14ac:dyDescent="0.25">
      <c r="A54" s="21">
        <v>44</v>
      </c>
      <c r="B54" s="21" t="s">
        <v>109</v>
      </c>
      <c r="C54" s="24">
        <v>3000000</v>
      </c>
      <c r="D54" s="24">
        <f t="shared" si="1"/>
        <v>68.870523415977956</v>
      </c>
      <c r="E54" s="21">
        <f t="shared" si="2"/>
        <v>1492.2556404958677</v>
      </c>
      <c r="F54" s="21">
        <f t="shared" si="3"/>
        <v>261.14473708677684</v>
      </c>
      <c r="G54" s="21">
        <f t="shared" si="0"/>
        <v>2163644.6280991738</v>
      </c>
      <c r="H54" s="21">
        <f t="shared" si="4"/>
        <v>1449.9155301434862</v>
      </c>
      <c r="I54" s="21">
        <f t="shared" si="5"/>
        <v>4327.2892561983481</v>
      </c>
      <c r="J54" s="25">
        <f t="shared" si="6"/>
        <v>15.570463201639846</v>
      </c>
      <c r="K54" s="21">
        <f t="shared" si="7"/>
        <v>6490.9338842975212</v>
      </c>
      <c r="L54" s="25">
        <f t="shared" si="8"/>
        <v>23.855694802459766</v>
      </c>
    </row>
    <row r="55" spans="1:12" x14ac:dyDescent="0.25">
      <c r="A55" s="21">
        <v>45</v>
      </c>
      <c r="B55" s="21" t="s">
        <v>110</v>
      </c>
      <c r="C55" s="24">
        <v>92000000</v>
      </c>
      <c r="D55" s="24">
        <f t="shared" si="1"/>
        <v>2112.0293847566577</v>
      </c>
      <c r="E55" s="21">
        <f t="shared" si="2"/>
        <v>13751.208808539946</v>
      </c>
      <c r="F55" s="21">
        <f t="shared" si="3"/>
        <v>2406.4615414944906</v>
      </c>
      <c r="G55" s="21">
        <f t="shared" si="0"/>
        <v>4615435.2617079895</v>
      </c>
      <c r="H55" s="21">
        <f t="shared" si="4"/>
        <v>335.63851192788627</v>
      </c>
      <c r="I55" s="21">
        <f t="shared" si="5"/>
        <v>9230.8705234159788</v>
      </c>
      <c r="J55" s="25">
        <f t="shared" si="6"/>
        <v>2.8358687077472715</v>
      </c>
      <c r="K55" s="21">
        <f t="shared" si="7"/>
        <v>13846.305785123968</v>
      </c>
      <c r="L55" s="25">
        <f t="shared" si="8"/>
        <v>4.753803061620907</v>
      </c>
    </row>
    <row r="56" spans="1:12" x14ac:dyDescent="0.25">
      <c r="A56" s="21">
        <v>46</v>
      </c>
      <c r="B56" s="21" t="s">
        <v>111</v>
      </c>
      <c r="C56" s="24">
        <v>82000000</v>
      </c>
      <c r="D56" s="24">
        <f t="shared" si="1"/>
        <v>1882.4609733700643</v>
      </c>
      <c r="E56" s="21">
        <f t="shared" si="2"/>
        <v>12373.798340220386</v>
      </c>
      <c r="F56" s="21">
        <f t="shared" si="3"/>
        <v>2165.4147095385674</v>
      </c>
      <c r="G56" s="21">
        <f t="shared" si="0"/>
        <v>4339953.1680440772</v>
      </c>
      <c r="H56" s="21">
        <f t="shared" si="4"/>
        <v>350.73734424273636</v>
      </c>
      <c r="I56" s="21">
        <f t="shared" si="5"/>
        <v>8679.9063360881555</v>
      </c>
      <c r="J56" s="25">
        <f t="shared" si="6"/>
        <v>3.0084267913455593</v>
      </c>
      <c r="K56" s="21">
        <f t="shared" si="7"/>
        <v>13019.859504132231</v>
      </c>
      <c r="L56" s="25">
        <f t="shared" si="8"/>
        <v>5.0126401870183379</v>
      </c>
    </row>
    <row r="57" spans="1:12" x14ac:dyDescent="0.25">
      <c r="A57" s="21">
        <v>47</v>
      </c>
      <c r="B57" s="21" t="s">
        <v>112</v>
      </c>
      <c r="C57" s="24">
        <v>28000000</v>
      </c>
      <c r="D57" s="24">
        <f t="shared" si="1"/>
        <v>642.79155188246102</v>
      </c>
      <c r="E57" s="21">
        <f t="shared" si="2"/>
        <v>4935.7818112947662</v>
      </c>
      <c r="F57" s="21">
        <f t="shared" si="3"/>
        <v>863.76181697658399</v>
      </c>
      <c r="G57" s="21">
        <f t="shared" si="0"/>
        <v>2852349.862258953</v>
      </c>
      <c r="H57" s="21">
        <f t="shared" si="4"/>
        <v>577.89221065886579</v>
      </c>
      <c r="I57" s="21">
        <f t="shared" si="5"/>
        <v>5704.6997245179064</v>
      </c>
      <c r="J57" s="25">
        <f t="shared" si="6"/>
        <v>5.604482407529896</v>
      </c>
      <c r="K57" s="21">
        <f t="shared" si="7"/>
        <v>8557.0495867768586</v>
      </c>
      <c r="L57" s="25">
        <f t="shared" si="8"/>
        <v>8.9067236112948418</v>
      </c>
    </row>
    <row r="58" spans="1:12" x14ac:dyDescent="0.25">
      <c r="A58" s="21">
        <v>48</v>
      </c>
      <c r="B58" s="21" t="s">
        <v>113</v>
      </c>
      <c r="C58" s="24">
        <v>116000000</v>
      </c>
      <c r="D58" s="24">
        <f t="shared" si="1"/>
        <v>2662.993572084481</v>
      </c>
      <c r="E58" s="21">
        <f t="shared" si="2"/>
        <v>17056.993932506884</v>
      </c>
      <c r="F58" s="21">
        <f t="shared" si="3"/>
        <v>2984.9739381887048</v>
      </c>
      <c r="G58" s="21">
        <f t="shared" si="0"/>
        <v>5276592.2865013778</v>
      </c>
      <c r="H58" s="21">
        <f t="shared" si="4"/>
        <v>309.35065741246189</v>
      </c>
      <c r="I58" s="21">
        <f t="shared" si="5"/>
        <v>10553.184573002756</v>
      </c>
      <c r="J58" s="25">
        <f t="shared" si="6"/>
        <v>2.53543608471385</v>
      </c>
      <c r="K58" s="21">
        <f t="shared" si="7"/>
        <v>15829.776859504134</v>
      </c>
      <c r="L58" s="25">
        <f t="shared" si="8"/>
        <v>4.3031541270707754</v>
      </c>
    </row>
    <row r="59" spans="1:12" x14ac:dyDescent="0.25">
      <c r="A59" s="21">
        <v>49</v>
      </c>
      <c r="B59" s="21" t="s">
        <v>114</v>
      </c>
      <c r="C59" s="24">
        <v>69000000</v>
      </c>
      <c r="D59" s="24">
        <f t="shared" si="1"/>
        <v>1584.0220385674932</v>
      </c>
      <c r="E59" s="21">
        <f t="shared" si="2"/>
        <v>10583.164731404959</v>
      </c>
      <c r="F59" s="21">
        <f t="shared" si="3"/>
        <v>1852.0538279958676</v>
      </c>
      <c r="G59" s="21">
        <f t="shared" si="0"/>
        <v>3981826.4462809917</v>
      </c>
      <c r="H59" s="21">
        <f t="shared" si="4"/>
        <v>376.24156359062812</v>
      </c>
      <c r="I59" s="21">
        <f t="shared" si="5"/>
        <v>7963.6528925619832</v>
      </c>
      <c r="J59" s="25">
        <f t="shared" si="6"/>
        <v>3.2999035838928936</v>
      </c>
      <c r="K59" s="21">
        <f t="shared" si="7"/>
        <v>11945.479338842975</v>
      </c>
      <c r="L59" s="25">
        <f t="shared" si="8"/>
        <v>5.4498553758393404</v>
      </c>
    </row>
    <row r="60" spans="1:12" x14ac:dyDescent="0.25">
      <c r="A60" s="21">
        <v>50</v>
      </c>
      <c r="B60" s="21" t="s">
        <v>115</v>
      </c>
      <c r="C60" s="24">
        <v>28000000</v>
      </c>
      <c r="D60" s="24">
        <f t="shared" si="1"/>
        <v>642.79155188246102</v>
      </c>
      <c r="E60" s="21">
        <f t="shared" si="2"/>
        <v>4935.7818112947662</v>
      </c>
      <c r="F60" s="21">
        <f t="shared" si="3"/>
        <v>863.76181697658399</v>
      </c>
      <c r="G60" s="21">
        <f t="shared" si="0"/>
        <v>2852349.862258953</v>
      </c>
      <c r="H60" s="21">
        <f t="shared" si="4"/>
        <v>577.89221065886579</v>
      </c>
      <c r="I60" s="21">
        <f t="shared" si="5"/>
        <v>5704.6997245179064</v>
      </c>
      <c r="J60" s="25">
        <f t="shared" si="6"/>
        <v>5.604482407529896</v>
      </c>
      <c r="K60" s="21">
        <f t="shared" si="7"/>
        <v>8557.0495867768586</v>
      </c>
      <c r="L60" s="25">
        <f t="shared" si="8"/>
        <v>8.9067236112948418</v>
      </c>
    </row>
    <row r="61" spans="1:12" x14ac:dyDescent="0.25">
      <c r="A61" s="21">
        <v>51</v>
      </c>
      <c r="B61" s="21" t="s">
        <v>116</v>
      </c>
      <c r="C61" s="24">
        <v>40000000</v>
      </c>
      <c r="D61" s="24">
        <f t="shared" si="1"/>
        <v>918.27364554637279</v>
      </c>
      <c r="E61" s="21">
        <f t="shared" si="2"/>
        <v>6588.674373278237</v>
      </c>
      <c r="F61" s="21">
        <f t="shared" si="3"/>
        <v>1153.0180153236913</v>
      </c>
      <c r="G61" s="21">
        <f t="shared" si="0"/>
        <v>3182928.3746556472</v>
      </c>
      <c r="H61" s="21">
        <f t="shared" si="4"/>
        <v>483.09086082090909</v>
      </c>
      <c r="I61" s="21">
        <f t="shared" si="5"/>
        <v>6365.8567493112942</v>
      </c>
      <c r="J61" s="25">
        <f t="shared" si="6"/>
        <v>4.5210384093818181</v>
      </c>
      <c r="K61" s="21">
        <f t="shared" si="7"/>
        <v>9548.7851239669417</v>
      </c>
      <c r="L61" s="25">
        <f t="shared" si="8"/>
        <v>7.2815576140727289</v>
      </c>
    </row>
    <row r="62" spans="1:12" x14ac:dyDescent="0.25">
      <c r="A62" s="21">
        <v>52</v>
      </c>
      <c r="B62" s="21" t="s">
        <v>117</v>
      </c>
      <c r="C62" s="24">
        <v>1900000</v>
      </c>
      <c r="D62" s="24">
        <f t="shared" si="1"/>
        <v>43.617998163452711</v>
      </c>
      <c r="E62" s="21">
        <f t="shared" si="2"/>
        <v>1340.7404889807162</v>
      </c>
      <c r="F62" s="21">
        <f t="shared" si="3"/>
        <v>234.62958557162531</v>
      </c>
      <c r="G62" s="21">
        <f t="shared" si="0"/>
        <v>2133341.597796143</v>
      </c>
      <c r="H62" s="21">
        <f t="shared" si="4"/>
        <v>1591.166683880781</v>
      </c>
      <c r="I62" s="21">
        <f t="shared" si="5"/>
        <v>4266.6831955922862</v>
      </c>
      <c r="J62" s="25">
        <f t="shared" si="6"/>
        <v>17.184762101494641</v>
      </c>
      <c r="K62" s="21">
        <f t="shared" si="7"/>
        <v>6400.0247933884293</v>
      </c>
      <c r="L62" s="25">
        <f t="shared" si="8"/>
        <v>26.277143152241965</v>
      </c>
    </row>
    <row r="63" spans="1:12" x14ac:dyDescent="0.25">
      <c r="A63" s="21">
        <v>53</v>
      </c>
      <c r="B63" s="21" t="s">
        <v>118</v>
      </c>
      <c r="C63" s="24">
        <v>4500000</v>
      </c>
      <c r="D63" s="24">
        <f t="shared" si="1"/>
        <v>103.30578512396694</v>
      </c>
      <c r="E63" s="21">
        <f t="shared" si="2"/>
        <v>1698.8672107438017</v>
      </c>
      <c r="F63" s="21">
        <f t="shared" si="3"/>
        <v>297.30176188016526</v>
      </c>
      <c r="G63" s="21">
        <f t="shared" si="0"/>
        <v>2204966.9421487604</v>
      </c>
      <c r="H63" s="21">
        <f t="shared" si="4"/>
        <v>1297.9042318342097</v>
      </c>
      <c r="I63" s="21">
        <f t="shared" si="5"/>
        <v>4409.9338842975212</v>
      </c>
      <c r="J63" s="25">
        <f t="shared" si="6"/>
        <v>13.833191220962402</v>
      </c>
      <c r="K63" s="21">
        <f t="shared" si="7"/>
        <v>6614.9008264462818</v>
      </c>
      <c r="L63" s="25">
        <f t="shared" si="8"/>
        <v>21.2497868314436</v>
      </c>
    </row>
    <row r="64" spans="1:12" x14ac:dyDescent="0.25">
      <c r="A64" s="21">
        <v>54</v>
      </c>
      <c r="B64" s="21" t="s">
        <v>119</v>
      </c>
      <c r="C64" s="24">
        <v>150000000</v>
      </c>
      <c r="D64" s="24">
        <f t="shared" si="1"/>
        <v>3443.526170798898</v>
      </c>
      <c r="E64" s="21">
        <f t="shared" si="2"/>
        <v>21740.18952479339</v>
      </c>
      <c r="F64" s="21">
        <f t="shared" si="3"/>
        <v>3804.533166838843</v>
      </c>
      <c r="G64" s="21">
        <f t="shared" si="0"/>
        <v>6213231.4049586775</v>
      </c>
      <c r="H64" s="21">
        <f t="shared" si="4"/>
        <v>285.79472124071674</v>
      </c>
      <c r="I64" s="21">
        <f t="shared" si="5"/>
        <v>12426.462809917355</v>
      </c>
      <c r="J64" s="25">
        <f t="shared" si="6"/>
        <v>2.266225385608192</v>
      </c>
      <c r="K64" s="21">
        <f t="shared" si="7"/>
        <v>18639.694214876032</v>
      </c>
      <c r="L64" s="25">
        <f t="shared" si="8"/>
        <v>3.8993380784122875</v>
      </c>
    </row>
    <row r="65" spans="1:12" x14ac:dyDescent="0.25">
      <c r="A65" s="21">
        <v>55</v>
      </c>
      <c r="B65" s="21" t="s">
        <v>120</v>
      </c>
      <c r="C65" s="24">
        <v>34500000</v>
      </c>
      <c r="D65" s="24">
        <f t="shared" si="1"/>
        <v>792.01101928374658</v>
      </c>
      <c r="E65" s="21">
        <f t="shared" si="2"/>
        <v>5831.0986157024799</v>
      </c>
      <c r="F65" s="21">
        <f t="shared" si="3"/>
        <v>1020.4422577479339</v>
      </c>
      <c r="G65" s="21">
        <f t="shared" si="0"/>
        <v>3031413.2231404958</v>
      </c>
      <c r="H65" s="21">
        <f t="shared" si="4"/>
        <v>519.86999756396631</v>
      </c>
      <c r="I65" s="21">
        <f t="shared" si="5"/>
        <v>6062.8264462809921</v>
      </c>
      <c r="J65" s="25">
        <f t="shared" si="6"/>
        <v>4.941371400731045</v>
      </c>
      <c r="K65" s="21">
        <f t="shared" si="7"/>
        <v>9094.2396694214876</v>
      </c>
      <c r="L65" s="25">
        <f t="shared" si="8"/>
        <v>7.9120571010965675</v>
      </c>
    </row>
    <row r="66" spans="1:12" x14ac:dyDescent="0.25">
      <c r="A66" s="21">
        <v>56</v>
      </c>
      <c r="B66" s="21" t="s">
        <v>121</v>
      </c>
      <c r="C66" s="24">
        <v>30000000</v>
      </c>
      <c r="D66" s="24">
        <f t="shared" si="1"/>
        <v>688.70523415977959</v>
      </c>
      <c r="E66" s="21">
        <f t="shared" si="2"/>
        <v>5211.2639049586778</v>
      </c>
      <c r="F66" s="21">
        <f t="shared" si="3"/>
        <v>911.9711833677685</v>
      </c>
      <c r="G66" s="21">
        <f t="shared" si="0"/>
        <v>2907446.2809917354</v>
      </c>
      <c r="H66" s="21">
        <f t="shared" si="4"/>
        <v>557.91576362601995</v>
      </c>
      <c r="I66" s="21">
        <f t="shared" si="5"/>
        <v>5814.8925619834708</v>
      </c>
      <c r="J66" s="25">
        <f t="shared" si="6"/>
        <v>5.376180155725943</v>
      </c>
      <c r="K66" s="21">
        <f t="shared" si="7"/>
        <v>8722.3388429752067</v>
      </c>
      <c r="L66" s="25">
        <f t="shared" si="8"/>
        <v>8.5642702335889158</v>
      </c>
    </row>
    <row r="67" spans="1:12" x14ac:dyDescent="0.25">
      <c r="A67" s="21">
        <v>57</v>
      </c>
      <c r="B67" s="21" t="s">
        <v>122</v>
      </c>
      <c r="C67" s="24">
        <v>20400000</v>
      </c>
      <c r="D67" s="24">
        <f t="shared" si="1"/>
        <v>468.31955922865012</v>
      </c>
      <c r="E67" s="21">
        <f t="shared" si="2"/>
        <v>3888.9498553719004</v>
      </c>
      <c r="F67" s="21">
        <f t="shared" si="3"/>
        <v>680.56622469008255</v>
      </c>
      <c r="G67" s="21">
        <f t="shared" si="0"/>
        <v>2642983.47107438</v>
      </c>
      <c r="H67" s="21">
        <f t="shared" si="4"/>
        <v>679.61366676496561</v>
      </c>
      <c r="I67" s="21">
        <f t="shared" si="5"/>
        <v>5285.9669421487597</v>
      </c>
      <c r="J67" s="25">
        <f t="shared" si="6"/>
        <v>6.7670133344567489</v>
      </c>
      <c r="K67" s="21">
        <f t="shared" si="7"/>
        <v>7928.9504132231405</v>
      </c>
      <c r="L67" s="25">
        <f t="shared" si="8"/>
        <v>10.650520001685125</v>
      </c>
    </row>
    <row r="68" spans="1:12" x14ac:dyDescent="0.25">
      <c r="A68" s="21">
        <v>58</v>
      </c>
      <c r="B68" s="21" t="s">
        <v>123</v>
      </c>
      <c r="C68" s="24">
        <v>85000000</v>
      </c>
      <c r="D68" s="24">
        <f t="shared" si="1"/>
        <v>1951.3314967860422</v>
      </c>
      <c r="E68" s="21">
        <f t="shared" si="2"/>
        <v>12787.021480716252</v>
      </c>
      <c r="F68" s="21">
        <f t="shared" si="3"/>
        <v>2237.7287591253439</v>
      </c>
      <c r="G68" s="21">
        <f t="shared" si="0"/>
        <v>4422597.7961432505</v>
      </c>
      <c r="H68" s="21">
        <f t="shared" si="4"/>
        <v>345.8661426988956</v>
      </c>
      <c r="I68" s="21">
        <f t="shared" si="5"/>
        <v>8845.1955922865018</v>
      </c>
      <c r="J68" s="25">
        <f t="shared" si="6"/>
        <v>2.9527559165588073</v>
      </c>
      <c r="K68" s="21">
        <f t="shared" si="7"/>
        <v>13267.793388429753</v>
      </c>
      <c r="L68" s="25">
        <f t="shared" si="8"/>
        <v>4.929133874838211</v>
      </c>
    </row>
    <row r="69" spans="1:12" x14ac:dyDescent="0.25">
      <c r="A69" s="21">
        <v>59</v>
      </c>
      <c r="B69" s="21" t="s">
        <v>124</v>
      </c>
      <c r="C69" s="24">
        <v>104700000</v>
      </c>
      <c r="D69" s="24">
        <f t="shared" si="1"/>
        <v>2403.5812672176307</v>
      </c>
      <c r="E69" s="21">
        <f t="shared" si="2"/>
        <v>15500.520103305786</v>
      </c>
      <c r="F69" s="21">
        <f t="shared" si="3"/>
        <v>2712.5910180785122</v>
      </c>
      <c r="G69" s="21">
        <f t="shared" si="0"/>
        <v>4965297.5206611566</v>
      </c>
      <c r="H69" s="21">
        <f t="shared" si="4"/>
        <v>320.33102680226909</v>
      </c>
      <c r="I69" s="21">
        <f t="shared" si="5"/>
        <v>9930.5950413223127</v>
      </c>
      <c r="J69" s="25">
        <f t="shared" si="6"/>
        <v>2.6609260205973615</v>
      </c>
      <c r="K69" s="21">
        <f t="shared" si="7"/>
        <v>14895.89256198347</v>
      </c>
      <c r="L69" s="25">
        <f t="shared" si="8"/>
        <v>4.491389030896042</v>
      </c>
    </row>
    <row r="70" spans="1:12" x14ac:dyDescent="0.25">
      <c r="A70" s="21">
        <v>60</v>
      </c>
      <c r="B70" s="21" t="s">
        <v>125</v>
      </c>
      <c r="C70" s="24">
        <v>115000000</v>
      </c>
      <c r="D70" s="24">
        <f t="shared" si="1"/>
        <v>2640.036730945822</v>
      </c>
      <c r="E70" s="21">
        <f t="shared" si="2"/>
        <v>16919.252885674934</v>
      </c>
      <c r="F70" s="21">
        <f t="shared" si="3"/>
        <v>2960.8692549931134</v>
      </c>
      <c r="G70" s="21">
        <f t="shared" si="0"/>
        <v>5249044.0771349864</v>
      </c>
      <c r="H70" s="21">
        <f t="shared" si="4"/>
        <v>310.24089022153026</v>
      </c>
      <c r="I70" s="21">
        <f t="shared" si="5"/>
        <v>10498.088154269974</v>
      </c>
      <c r="J70" s="25">
        <f t="shared" si="6"/>
        <v>2.5456101739603465</v>
      </c>
      <c r="K70" s="21">
        <f t="shared" si="7"/>
        <v>15747.132231404959</v>
      </c>
      <c r="L70" s="25">
        <f t="shared" si="8"/>
        <v>4.3184152609405189</v>
      </c>
    </row>
    <row r="71" spans="1:12" x14ac:dyDescent="0.25">
      <c r="A71" s="21">
        <v>61</v>
      </c>
      <c r="B71" s="21" t="s">
        <v>126</v>
      </c>
      <c r="C71" s="24">
        <v>23000000</v>
      </c>
      <c r="D71" s="24">
        <f t="shared" si="1"/>
        <v>528.00734618916442</v>
      </c>
      <c r="E71" s="21">
        <f t="shared" si="2"/>
        <v>4247.076577134987</v>
      </c>
      <c r="F71" s="21">
        <f t="shared" si="3"/>
        <v>743.23840099862264</v>
      </c>
      <c r="G71" s="21">
        <f t="shared" si="0"/>
        <v>2714608.8154269974</v>
      </c>
      <c r="H71" s="21">
        <f t="shared" si="4"/>
        <v>639.17114893610676</v>
      </c>
      <c r="I71" s="21">
        <f t="shared" si="5"/>
        <v>5429.2176308539947</v>
      </c>
      <c r="J71" s="25">
        <f t="shared" si="6"/>
        <v>6.3048131306983644</v>
      </c>
      <c r="K71" s="21">
        <f t="shared" si="7"/>
        <v>8143.8264462809921</v>
      </c>
      <c r="L71" s="25">
        <f t="shared" si="8"/>
        <v>9.9572196960475452</v>
      </c>
    </row>
    <row r="72" spans="1:12" x14ac:dyDescent="0.25">
      <c r="A72" s="21">
        <v>62</v>
      </c>
      <c r="B72" s="21" t="s">
        <v>127</v>
      </c>
      <c r="C72" s="24">
        <v>34500000</v>
      </c>
      <c r="D72" s="24">
        <f t="shared" si="1"/>
        <v>792.01101928374658</v>
      </c>
      <c r="E72" s="21">
        <f t="shared" si="2"/>
        <v>5831.0986157024799</v>
      </c>
      <c r="F72" s="21">
        <f t="shared" si="3"/>
        <v>1020.4422577479339</v>
      </c>
      <c r="G72" s="21">
        <f t="shared" si="0"/>
        <v>3031413.2231404958</v>
      </c>
      <c r="H72" s="21">
        <f t="shared" si="4"/>
        <v>519.86999756396631</v>
      </c>
      <c r="I72" s="21">
        <f t="shared" si="5"/>
        <v>6062.8264462809921</v>
      </c>
      <c r="J72" s="25">
        <f t="shared" si="6"/>
        <v>4.941371400731045</v>
      </c>
      <c r="K72" s="21">
        <f t="shared" si="7"/>
        <v>9094.2396694214876</v>
      </c>
      <c r="L72" s="25">
        <f t="shared" si="8"/>
        <v>7.9120571010965675</v>
      </c>
    </row>
    <row r="73" spans="1:12" x14ac:dyDescent="0.25">
      <c r="A73" s="21">
        <v>63</v>
      </c>
      <c r="B73" s="21" t="s">
        <v>128</v>
      </c>
      <c r="C73" s="24">
        <v>57500000</v>
      </c>
      <c r="D73" s="24">
        <f t="shared" si="1"/>
        <v>1320.018365472911</v>
      </c>
      <c r="E73" s="21">
        <f t="shared" si="2"/>
        <v>8999.1426928374658</v>
      </c>
      <c r="F73" s="21">
        <f t="shared" si="3"/>
        <v>1574.8499712465564</v>
      </c>
      <c r="G73" s="21">
        <f t="shared" si="0"/>
        <v>3665022.0385674932</v>
      </c>
      <c r="H73" s="21">
        <f t="shared" si="4"/>
        <v>407.26346538371166</v>
      </c>
      <c r="I73" s="21">
        <f t="shared" si="5"/>
        <v>7330.0440771349868</v>
      </c>
      <c r="J73" s="25">
        <f t="shared" si="6"/>
        <v>3.6544396043852769</v>
      </c>
      <c r="K73" s="21">
        <f t="shared" si="7"/>
        <v>10995.066115702481</v>
      </c>
      <c r="L73" s="25">
        <f t="shared" si="8"/>
        <v>5.9816594065779158</v>
      </c>
    </row>
    <row r="74" spans="1:12" x14ac:dyDescent="0.25">
      <c r="A74" s="21">
        <v>64</v>
      </c>
      <c r="B74" s="21" t="s">
        <v>129</v>
      </c>
      <c r="C74" s="24">
        <v>18800000</v>
      </c>
      <c r="D74" s="24">
        <f t="shared" si="1"/>
        <v>431.58861340679522</v>
      </c>
      <c r="E74" s="21">
        <f t="shared" si="2"/>
        <v>3668.5641804407715</v>
      </c>
      <c r="F74" s="21">
        <f t="shared" si="3"/>
        <v>641.998731577135</v>
      </c>
      <c r="G74" s="21">
        <f t="shared" si="0"/>
        <v>2598906.3360881545</v>
      </c>
      <c r="H74" s="21">
        <f t="shared" si="4"/>
        <v>708.42602398628355</v>
      </c>
      <c r="I74" s="21">
        <f t="shared" si="5"/>
        <v>5197.8126721763092</v>
      </c>
      <c r="J74" s="25">
        <f t="shared" si="6"/>
        <v>7.096297416986098</v>
      </c>
      <c r="K74" s="21">
        <f t="shared" si="7"/>
        <v>7796.7190082644638</v>
      </c>
      <c r="L74" s="25">
        <f t="shared" si="8"/>
        <v>11.144446125479147</v>
      </c>
    </row>
    <row r="75" spans="1:12" x14ac:dyDescent="0.25">
      <c r="A75" s="21">
        <v>65</v>
      </c>
      <c r="B75" s="21" t="s">
        <v>130</v>
      </c>
      <c r="C75" s="24">
        <v>10000000</v>
      </c>
      <c r="D75" s="24">
        <f t="shared" si="1"/>
        <v>229.5684113865932</v>
      </c>
      <c r="E75" s="21">
        <f t="shared" si="2"/>
        <v>2456.4429683195594</v>
      </c>
      <c r="F75" s="21">
        <f t="shared" si="3"/>
        <v>429.87751945592288</v>
      </c>
      <c r="G75" s="21">
        <f t="shared" ref="G75:G89" si="9">($D$1*D75)+($B$1*$B$8)</f>
        <v>2356482.0936639118</v>
      </c>
      <c r="H75" s="21">
        <f t="shared" si="4"/>
        <v>959.3066576570958</v>
      </c>
      <c r="I75" s="21">
        <f t="shared" si="5"/>
        <v>4712.9641873278233</v>
      </c>
      <c r="J75" s="25">
        <f t="shared" si="6"/>
        <v>9.9635046589382377</v>
      </c>
      <c r="K75" s="21">
        <f t="shared" si="7"/>
        <v>7069.4462809917359</v>
      </c>
      <c r="L75" s="25">
        <f t="shared" si="8"/>
        <v>15.445256988407358</v>
      </c>
    </row>
    <row r="76" spans="1:12" x14ac:dyDescent="0.25">
      <c r="A76" s="21">
        <v>66</v>
      </c>
      <c r="B76" s="21" t="s">
        <v>131</v>
      </c>
      <c r="C76" s="24">
        <v>18200000</v>
      </c>
      <c r="D76" s="24">
        <f t="shared" ref="D76:D89" si="10">C76/43560</f>
        <v>417.81450872359966</v>
      </c>
      <c r="E76" s="21">
        <f t="shared" ref="E76:E89" si="11">85%*($B$1*13.65*0.093)+(0.5%*D76*$D$1)</f>
        <v>3585.9195523415983</v>
      </c>
      <c r="F76" s="21">
        <f t="shared" ref="F76:F89" si="12">17.5%*E76</f>
        <v>627.53592165977966</v>
      </c>
      <c r="G76" s="21">
        <f t="shared" si="9"/>
        <v>2582377.4104683194</v>
      </c>
      <c r="H76" s="21">
        <f t="shared" ref="H76:H89" si="13">G76/E76</f>
        <v>720.1437100790597</v>
      </c>
      <c r="I76" s="21">
        <f t="shared" ref="I76:I89" si="14">G76*0.2%</f>
        <v>5164.7548209366387</v>
      </c>
      <c r="J76" s="25">
        <f t="shared" ref="J76:J89" si="15">(I76-F76)/F76</f>
        <v>7.2302138294749678</v>
      </c>
      <c r="K76" s="21">
        <f t="shared" ref="K76:K89" si="16">G76*$F$1</f>
        <v>7747.1322314049585</v>
      </c>
      <c r="L76" s="25">
        <f t="shared" si="8"/>
        <v>11.345320744212453</v>
      </c>
    </row>
    <row r="77" spans="1:12" x14ac:dyDescent="0.25">
      <c r="A77" s="21">
        <v>67</v>
      </c>
      <c r="B77" s="21" t="s">
        <v>132</v>
      </c>
      <c r="C77" s="24">
        <v>6100000</v>
      </c>
      <c r="D77" s="24">
        <f t="shared" si="10"/>
        <v>140.03673094582186</v>
      </c>
      <c r="E77" s="21">
        <f t="shared" si="11"/>
        <v>1919.2528856749311</v>
      </c>
      <c r="F77" s="21">
        <f t="shared" si="12"/>
        <v>335.86925499311292</v>
      </c>
      <c r="G77" s="21">
        <f t="shared" si="9"/>
        <v>2249044.0771349864</v>
      </c>
      <c r="H77" s="21">
        <f t="shared" si="13"/>
        <v>1171.8331096030004</v>
      </c>
      <c r="I77" s="21">
        <f t="shared" si="14"/>
        <v>4498.0881542699726</v>
      </c>
      <c r="J77" s="25">
        <f t="shared" si="15"/>
        <v>12.392378395462863</v>
      </c>
      <c r="K77" s="21">
        <f t="shared" si="16"/>
        <v>6747.1322314049594</v>
      </c>
      <c r="L77" s="25">
        <f t="shared" ref="L77:L89" si="17">(K77-F77)/F77</f>
        <v>19.088567593194295</v>
      </c>
    </row>
    <row r="78" spans="1:12" x14ac:dyDescent="0.25">
      <c r="A78" s="21">
        <v>68</v>
      </c>
      <c r="B78" s="21" t="s">
        <v>133</v>
      </c>
      <c r="C78" s="24">
        <v>10400000</v>
      </c>
      <c r="D78" s="24">
        <f t="shared" si="10"/>
        <v>238.75114784205692</v>
      </c>
      <c r="E78" s="21">
        <f t="shared" si="11"/>
        <v>2511.5393870523417</v>
      </c>
      <c r="F78" s="21">
        <f t="shared" si="12"/>
        <v>439.51939273415979</v>
      </c>
      <c r="G78" s="21">
        <f t="shared" si="9"/>
        <v>2367501.3774104682</v>
      </c>
      <c r="H78" s="21">
        <f t="shared" si="13"/>
        <v>942.64951193501963</v>
      </c>
      <c r="I78" s="21">
        <f t="shared" si="14"/>
        <v>4735.0027548209364</v>
      </c>
      <c r="J78" s="25">
        <f t="shared" si="15"/>
        <v>9.7731372792573676</v>
      </c>
      <c r="K78" s="21">
        <f t="shared" si="16"/>
        <v>7102.5041322314046</v>
      </c>
      <c r="L78" s="25">
        <f t="shared" si="17"/>
        <v>15.159705918886051</v>
      </c>
    </row>
    <row r="79" spans="1:12" x14ac:dyDescent="0.25">
      <c r="A79" s="21">
        <v>69</v>
      </c>
      <c r="B79" s="21" t="s">
        <v>134</v>
      </c>
      <c r="C79" s="24">
        <v>117300000</v>
      </c>
      <c r="D79" s="24">
        <f t="shared" si="10"/>
        <v>2692.8374655647381</v>
      </c>
      <c r="E79" s="21">
        <f t="shared" si="11"/>
        <v>17236.057293388429</v>
      </c>
      <c r="F79" s="21">
        <f t="shared" si="12"/>
        <v>3016.3100263429747</v>
      </c>
      <c r="G79" s="21">
        <f t="shared" si="9"/>
        <v>5312404.9586776858</v>
      </c>
      <c r="H79" s="21">
        <f t="shared" si="13"/>
        <v>308.21462636443363</v>
      </c>
      <c r="I79" s="21">
        <f t="shared" si="14"/>
        <v>10624.809917355371</v>
      </c>
      <c r="J79" s="25">
        <f t="shared" si="15"/>
        <v>2.5224528727363844</v>
      </c>
      <c r="K79" s="21">
        <f t="shared" si="16"/>
        <v>15937.214876033058</v>
      </c>
      <c r="L79" s="25">
        <f t="shared" si="17"/>
        <v>4.2836793091045777</v>
      </c>
    </row>
    <row r="80" spans="1:12" x14ac:dyDescent="0.25">
      <c r="A80" s="21">
        <v>70</v>
      </c>
      <c r="B80" s="21" t="s">
        <v>135</v>
      </c>
      <c r="C80" s="24">
        <v>35000000</v>
      </c>
      <c r="D80" s="24">
        <f t="shared" si="10"/>
        <v>803.48943985307619</v>
      </c>
      <c r="E80" s="21">
        <f t="shared" si="11"/>
        <v>5899.969139118457</v>
      </c>
      <c r="F80" s="21">
        <f t="shared" si="12"/>
        <v>1032.49459934573</v>
      </c>
      <c r="G80" s="21">
        <f t="shared" si="9"/>
        <v>3045187.3278236915</v>
      </c>
      <c r="H80" s="21">
        <f t="shared" si="13"/>
        <v>516.13614512544518</v>
      </c>
      <c r="I80" s="21">
        <f t="shared" si="14"/>
        <v>6090.3746556473834</v>
      </c>
      <c r="J80" s="25">
        <f t="shared" si="15"/>
        <v>4.8986988014336594</v>
      </c>
      <c r="K80" s="21">
        <f t="shared" si="16"/>
        <v>9135.5619834710742</v>
      </c>
      <c r="L80" s="25">
        <f t="shared" si="17"/>
        <v>7.8480482021504878</v>
      </c>
    </row>
    <row r="81" spans="1:12" x14ac:dyDescent="0.25">
      <c r="A81" s="21">
        <v>71</v>
      </c>
      <c r="B81" s="21" t="s">
        <v>136</v>
      </c>
      <c r="C81" s="24">
        <v>2000000</v>
      </c>
      <c r="D81" s="24">
        <f t="shared" si="10"/>
        <v>45.913682277318642</v>
      </c>
      <c r="E81" s="21">
        <f t="shared" si="11"/>
        <v>1354.5145936639119</v>
      </c>
      <c r="F81" s="21">
        <f t="shared" si="12"/>
        <v>237.04005389118456</v>
      </c>
      <c r="G81" s="21">
        <f t="shared" si="9"/>
        <v>2136096.4187327824</v>
      </c>
      <c r="H81" s="21">
        <f t="shared" si="13"/>
        <v>1577.0198628533935</v>
      </c>
      <c r="I81" s="21">
        <f t="shared" si="14"/>
        <v>4272.1928374655645</v>
      </c>
      <c r="J81" s="25">
        <f t="shared" si="15"/>
        <v>17.023084146895926</v>
      </c>
      <c r="K81" s="21">
        <f t="shared" si="16"/>
        <v>6408.2892561983472</v>
      </c>
      <c r="L81" s="25">
        <f t="shared" si="17"/>
        <v>26.034626220343892</v>
      </c>
    </row>
    <row r="82" spans="1:12" x14ac:dyDescent="0.25">
      <c r="A82" s="21">
        <v>72</v>
      </c>
      <c r="B82" s="21" t="s">
        <v>137</v>
      </c>
      <c r="C82" s="24">
        <v>18000000</v>
      </c>
      <c r="D82" s="24">
        <f t="shared" si="10"/>
        <v>413.22314049586777</v>
      </c>
      <c r="E82" s="21">
        <f t="shared" si="11"/>
        <v>3558.371342975207</v>
      </c>
      <c r="F82" s="21">
        <f t="shared" si="12"/>
        <v>622.71498502066117</v>
      </c>
      <c r="G82" s="21">
        <f t="shared" si="9"/>
        <v>2576867.7685950412</v>
      </c>
      <c r="H82" s="21">
        <f t="shared" si="13"/>
        <v>724.17056013060289</v>
      </c>
      <c r="I82" s="21">
        <f t="shared" si="14"/>
        <v>5153.7355371900821</v>
      </c>
      <c r="J82" s="25">
        <f t="shared" si="15"/>
        <v>7.2762349729211753</v>
      </c>
      <c r="K82" s="21">
        <f t="shared" si="16"/>
        <v>7730.6033057851237</v>
      </c>
      <c r="L82" s="25">
        <f t="shared" si="17"/>
        <v>11.414352459381764</v>
      </c>
    </row>
    <row r="83" spans="1:12" x14ac:dyDescent="0.25">
      <c r="A83" s="21">
        <v>73</v>
      </c>
      <c r="B83" s="21" t="s">
        <v>138</v>
      </c>
      <c r="C83" s="24">
        <v>5100000</v>
      </c>
      <c r="D83" s="24">
        <f t="shared" si="10"/>
        <v>117.07988980716253</v>
      </c>
      <c r="E83" s="21">
        <f t="shared" si="11"/>
        <v>1781.5118388429751</v>
      </c>
      <c r="F83" s="21">
        <f t="shared" si="12"/>
        <v>311.7645717975206</v>
      </c>
      <c r="G83" s="21">
        <f t="shared" si="9"/>
        <v>2221495.867768595</v>
      </c>
      <c r="H83" s="21">
        <f t="shared" si="13"/>
        <v>1246.9722733986282</v>
      </c>
      <c r="I83" s="21">
        <f t="shared" si="14"/>
        <v>4442.9917355371899</v>
      </c>
      <c r="J83" s="25">
        <f t="shared" si="15"/>
        <v>13.251111695984324</v>
      </c>
      <c r="K83" s="21">
        <f t="shared" si="16"/>
        <v>6664.4876033057853</v>
      </c>
      <c r="L83" s="25">
        <f t="shared" si="17"/>
        <v>20.376667543976488</v>
      </c>
    </row>
    <row r="84" spans="1:12" x14ac:dyDescent="0.25">
      <c r="A84" s="21">
        <v>74</v>
      </c>
      <c r="B84" s="21" t="s">
        <v>139</v>
      </c>
      <c r="C84" s="24">
        <v>135000000</v>
      </c>
      <c r="D84" s="24">
        <f t="shared" si="10"/>
        <v>3099.1735537190084</v>
      </c>
      <c r="E84" s="21">
        <f t="shared" si="11"/>
        <v>19674.073822314051</v>
      </c>
      <c r="F84" s="21">
        <f t="shared" si="12"/>
        <v>3442.9629189049588</v>
      </c>
      <c r="G84" s="21">
        <f t="shared" si="9"/>
        <v>5800008.26446281</v>
      </c>
      <c r="H84" s="21">
        <f t="shared" si="13"/>
        <v>294.80464070865304</v>
      </c>
      <c r="I84" s="21">
        <f t="shared" si="14"/>
        <v>11600.01652892562</v>
      </c>
      <c r="J84" s="25">
        <f t="shared" si="15"/>
        <v>2.3691958938131776</v>
      </c>
      <c r="K84" s="21">
        <f t="shared" si="16"/>
        <v>17400.024793388431</v>
      </c>
      <c r="L84" s="25">
        <f t="shared" si="17"/>
        <v>4.0537938407197665</v>
      </c>
    </row>
    <row r="85" spans="1:12" x14ac:dyDescent="0.25">
      <c r="A85" s="21">
        <v>75</v>
      </c>
      <c r="B85" s="21" t="s">
        <v>140</v>
      </c>
      <c r="C85" s="24">
        <v>160000000</v>
      </c>
      <c r="D85" s="24">
        <f t="shared" si="10"/>
        <v>3673.0945821854912</v>
      </c>
      <c r="E85" s="21">
        <f t="shared" si="11"/>
        <v>23117.599993112948</v>
      </c>
      <c r="F85" s="21">
        <f t="shared" si="12"/>
        <v>4045.5799987947657</v>
      </c>
      <c r="G85" s="21">
        <f t="shared" si="9"/>
        <v>6488713.4986225897</v>
      </c>
      <c r="H85" s="21">
        <f t="shared" si="13"/>
        <v>280.68283474736421</v>
      </c>
      <c r="I85" s="21">
        <f t="shared" si="14"/>
        <v>12977.42699724518</v>
      </c>
      <c r="J85" s="25">
        <f t="shared" si="15"/>
        <v>2.207803825684163</v>
      </c>
      <c r="K85" s="21">
        <f t="shared" si="16"/>
        <v>19466.14049586777</v>
      </c>
      <c r="L85" s="25">
        <f t="shared" si="17"/>
        <v>3.8117057385262445</v>
      </c>
    </row>
    <row r="86" spans="1:12" x14ac:dyDescent="0.25">
      <c r="A86" s="21">
        <v>76</v>
      </c>
      <c r="B86" s="21" t="s">
        <v>141</v>
      </c>
      <c r="C86" s="24">
        <v>21400000</v>
      </c>
      <c r="D86" s="24">
        <f t="shared" si="10"/>
        <v>491.27640036730946</v>
      </c>
      <c r="E86" s="21">
        <f t="shared" si="11"/>
        <v>4026.6909022038571</v>
      </c>
      <c r="F86" s="21">
        <f t="shared" si="12"/>
        <v>704.67090788567498</v>
      </c>
      <c r="G86" s="21">
        <f t="shared" si="9"/>
        <v>2670531.6804407714</v>
      </c>
      <c r="H86" s="21">
        <f t="shared" si="13"/>
        <v>663.20751835686144</v>
      </c>
      <c r="I86" s="21">
        <f t="shared" si="14"/>
        <v>5341.0633608815433</v>
      </c>
      <c r="J86" s="25">
        <f t="shared" si="15"/>
        <v>6.5795144955069889</v>
      </c>
      <c r="K86" s="21">
        <f t="shared" si="16"/>
        <v>8011.5950413223145</v>
      </c>
      <c r="L86" s="25">
        <f t="shared" si="17"/>
        <v>10.369271743260482</v>
      </c>
    </row>
    <row r="87" spans="1:12" x14ac:dyDescent="0.25">
      <c r="A87" s="21">
        <v>77</v>
      </c>
      <c r="B87" s="21" t="s">
        <v>142</v>
      </c>
      <c r="C87" s="24">
        <v>118600000</v>
      </c>
      <c r="D87" s="24">
        <f t="shared" si="10"/>
        <v>2722.6813590449956</v>
      </c>
      <c r="E87" s="21">
        <f t="shared" si="11"/>
        <v>17415.120654269973</v>
      </c>
      <c r="F87" s="21">
        <f t="shared" si="12"/>
        <v>3047.646114497245</v>
      </c>
      <c r="G87" s="21">
        <f t="shared" si="9"/>
        <v>5348217.6308539947</v>
      </c>
      <c r="H87" s="21">
        <f t="shared" si="13"/>
        <v>307.10195680112486</v>
      </c>
      <c r="I87" s="21">
        <f t="shared" si="14"/>
        <v>10696.435261707989</v>
      </c>
      <c r="J87" s="25">
        <f t="shared" si="15"/>
        <v>2.5097366491557129</v>
      </c>
      <c r="K87" s="21">
        <f t="shared" si="16"/>
        <v>16044.652892561984</v>
      </c>
      <c r="L87" s="25">
        <f t="shared" si="17"/>
        <v>4.2646049737335696</v>
      </c>
    </row>
    <row r="88" spans="1:12" x14ac:dyDescent="0.25">
      <c r="A88" s="21">
        <v>78</v>
      </c>
      <c r="B88" s="21" t="s">
        <v>143</v>
      </c>
      <c r="C88" s="24">
        <v>30000000</v>
      </c>
      <c r="D88" s="24">
        <f t="shared" si="10"/>
        <v>688.70523415977959</v>
      </c>
      <c r="E88" s="21">
        <f t="shared" si="11"/>
        <v>5211.2639049586778</v>
      </c>
      <c r="F88" s="21">
        <f t="shared" si="12"/>
        <v>911.9711833677685</v>
      </c>
      <c r="G88" s="21">
        <f t="shared" si="9"/>
        <v>2907446.2809917354</v>
      </c>
      <c r="H88" s="21">
        <f t="shared" si="13"/>
        <v>557.91576362601995</v>
      </c>
      <c r="I88" s="21">
        <f t="shared" si="14"/>
        <v>5814.8925619834708</v>
      </c>
      <c r="J88" s="25">
        <f t="shared" si="15"/>
        <v>5.376180155725943</v>
      </c>
      <c r="K88" s="21">
        <f t="shared" si="16"/>
        <v>8722.3388429752067</v>
      </c>
      <c r="L88" s="25">
        <f t="shared" si="17"/>
        <v>8.5642702335889158</v>
      </c>
    </row>
    <row r="89" spans="1:12" x14ac:dyDescent="0.25">
      <c r="A89" s="21">
        <v>79</v>
      </c>
      <c r="B89" s="21" t="s">
        <v>144</v>
      </c>
      <c r="C89" s="24">
        <v>110000000</v>
      </c>
      <c r="D89" s="24">
        <f t="shared" si="10"/>
        <v>2525.2525252525252</v>
      </c>
      <c r="E89" s="21">
        <f t="shared" si="11"/>
        <v>16230.547651515151</v>
      </c>
      <c r="F89" s="21">
        <f t="shared" si="12"/>
        <v>2840.3458390151513</v>
      </c>
      <c r="G89" s="21">
        <f t="shared" si="9"/>
        <v>5111303.0303030303</v>
      </c>
      <c r="H89" s="21">
        <f t="shared" si="13"/>
        <v>314.91870391852615</v>
      </c>
      <c r="I89" s="21">
        <f t="shared" si="14"/>
        <v>10222.60606060606</v>
      </c>
      <c r="J89" s="25">
        <f t="shared" si="15"/>
        <v>2.5990709019260132</v>
      </c>
      <c r="K89" s="21">
        <f t="shared" si="16"/>
        <v>15333.909090909092</v>
      </c>
      <c r="L89" s="25">
        <f t="shared" si="17"/>
        <v>4.3986063528890202</v>
      </c>
    </row>
  </sheetData>
  <mergeCells count="2">
    <mergeCell ref="A3:B3"/>
    <mergeCell ref="I8:L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[2]CC_Res_Calculation!#REF!</xm:f>
          </x14:formula1>
          <xm:sqref>B9</xm:sqref>
        </x14:dataValidation>
        <x14:dataValidation type="list" allowBlank="1" showInputMessage="1" showErrorMessage="1">
          <x14:formula1>
            <xm:f>CC_Res_Calculation!$C$3:$D$3</xm:f>
          </x14:formula1>
          <xm:sqref>D4</xm:sqref>
        </x14:dataValidation>
        <x14:dataValidation type="list" allowBlank="1" showInputMessage="1" showErrorMessage="1">
          <x14:formula1>
            <xm:f>CC_Res_Calculation!$B$5:$B$14</xm:f>
          </x14:formula1>
          <xm:sqref>D5</xm:sqref>
        </x14:dataValidation>
        <x14:dataValidation type="list" allowBlank="1" showInputMessage="1" showErrorMessage="1">
          <x14:formula1>
            <xm:f>CC_Res_Calculation!$B$18:$B$29</xm:f>
          </x14:formula1>
          <xm:sqref>D6</xm:sqref>
        </x14:dataValidation>
        <x14:dataValidation type="list" allowBlank="1" showInputMessage="1" showErrorMessage="1">
          <x14:formula1>
            <xm:f>CC_Res_Calculation!$B$30:$B$31</xm:f>
          </x14:formula1>
          <xm:sqref>D7</xm:sqref>
        </x14:dataValidation>
        <x14:dataValidation type="list" allowBlank="1" showInputMessage="1" showErrorMessage="1">
          <x14:formula1>
            <xm:f>CC_Res_Calculation!$B$32:$B$33</xm:f>
          </x14:formula1>
          <xm:sqref>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K1" workbookViewId="0">
      <selection activeCell="N6" sqref="N6:P10"/>
    </sheetView>
  </sheetViews>
  <sheetFormatPr defaultRowHeight="15" x14ac:dyDescent="0.25"/>
  <cols>
    <col min="1" max="1" width="18.140625" customWidth="1"/>
    <col min="2" max="2" width="24.85546875" bestFit="1" customWidth="1"/>
    <col min="3" max="3" width="22.7109375" bestFit="1" customWidth="1"/>
    <col min="4" max="4" width="28.5703125" customWidth="1"/>
    <col min="5" max="5" width="26.85546875" bestFit="1" customWidth="1"/>
    <col min="6" max="6" width="24" customWidth="1"/>
    <col min="7" max="7" width="23" customWidth="1"/>
    <col min="8" max="8" width="25.85546875" bestFit="1" customWidth="1"/>
    <col min="9" max="9" width="31.140625" bestFit="1" customWidth="1"/>
    <col min="10" max="10" width="26.85546875" bestFit="1" customWidth="1"/>
    <col min="11" max="11" width="31.140625" bestFit="1" customWidth="1"/>
    <col min="12" max="12" width="26.85546875" bestFit="1" customWidth="1"/>
  </cols>
  <sheetData>
    <row r="1" spans="1:15" ht="39" x14ac:dyDescent="0.25">
      <c r="A1" s="6" t="s">
        <v>33</v>
      </c>
      <c r="B1" s="7">
        <v>1000</v>
      </c>
      <c r="C1" s="6" t="s">
        <v>34</v>
      </c>
      <c r="D1" s="7">
        <v>1200</v>
      </c>
      <c r="E1" s="6" t="s">
        <v>35</v>
      </c>
      <c r="F1" s="8">
        <v>3.0000000000000001E-3</v>
      </c>
    </row>
    <row r="2" spans="1:15" x14ac:dyDescent="0.25">
      <c r="A2" s="9"/>
      <c r="B2" s="9"/>
    </row>
    <row r="3" spans="1:15" x14ac:dyDescent="0.25">
      <c r="A3" s="52" t="s">
        <v>36</v>
      </c>
      <c r="B3" s="53"/>
    </row>
    <row r="4" spans="1:15" x14ac:dyDescent="0.25">
      <c r="A4" s="10" t="s">
        <v>37</v>
      </c>
      <c r="B4" s="10">
        <f>INDEX(CC_Res_Calculation!$C$5:$D$14,MATCH($D$5,CC_Res_Calculation!B5:B14,0),MATCH($D$4,CC_Res_Calculation!C3:D3,0))</f>
        <v>1201</v>
      </c>
      <c r="C4" s="11" t="s">
        <v>38</v>
      </c>
      <c r="D4" s="7" t="s">
        <v>1</v>
      </c>
      <c r="E4" t="s">
        <v>39</v>
      </c>
    </row>
    <row r="5" spans="1:15" x14ac:dyDescent="0.25">
      <c r="A5" s="10" t="s">
        <v>40</v>
      </c>
      <c r="B5" s="10">
        <f>VLOOKUP($D$6,CC_Res_Calculation!$B$18:$C$29,2,FALSE)</f>
        <v>39</v>
      </c>
      <c r="C5" s="11" t="s">
        <v>41</v>
      </c>
      <c r="D5" s="7" t="s">
        <v>5</v>
      </c>
      <c r="E5" t="s">
        <v>42</v>
      </c>
    </row>
    <row r="6" spans="1:15" x14ac:dyDescent="0.25">
      <c r="A6" s="10" t="s">
        <v>43</v>
      </c>
      <c r="B6" s="10">
        <f>VLOOKUP($D$7,CC_Res_Calculation!B30:C31,2,FALSE)</f>
        <v>1229</v>
      </c>
      <c r="C6" s="11" t="s">
        <v>44</v>
      </c>
      <c r="D6" s="7" t="s">
        <v>27</v>
      </c>
      <c r="E6" t="s">
        <v>45</v>
      </c>
    </row>
    <row r="7" spans="1:15" ht="26.25" x14ac:dyDescent="0.25">
      <c r="A7" s="10" t="s">
        <v>46</v>
      </c>
      <c r="B7" s="10">
        <f>VLOOKUP($D$8,CC_Res_Calculation!B32:C33,2,FALSE)</f>
        <v>0</v>
      </c>
      <c r="C7" s="11" t="s">
        <v>47</v>
      </c>
      <c r="D7" s="12" t="s">
        <v>29</v>
      </c>
      <c r="E7" t="s">
        <v>48</v>
      </c>
    </row>
    <row r="8" spans="1:15" x14ac:dyDescent="0.25">
      <c r="A8" s="13" t="s">
        <v>49</v>
      </c>
      <c r="B8" s="13">
        <f>SUM(B4:B7)</f>
        <v>2469</v>
      </c>
      <c r="C8" s="11" t="s">
        <v>50</v>
      </c>
      <c r="D8" s="7" t="s">
        <v>32</v>
      </c>
      <c r="I8" s="54" t="s">
        <v>51</v>
      </c>
      <c r="J8" s="54"/>
      <c r="K8" s="54"/>
      <c r="L8" s="55"/>
      <c r="O8" s="14"/>
    </row>
    <row r="9" spans="1:15" x14ac:dyDescent="0.25">
      <c r="I9" s="17" t="s">
        <v>53</v>
      </c>
      <c r="J9" s="18">
        <f>AVERAGE(J11:J93)</f>
        <v>11.768602247287291</v>
      </c>
      <c r="K9" s="19" t="s">
        <v>53</v>
      </c>
      <c r="L9" s="20">
        <f>AVERAGE(L11:L93)</f>
        <v>18.152903370930943</v>
      </c>
    </row>
    <row r="10" spans="1:15" ht="30" x14ac:dyDescent="0.25">
      <c r="A10" s="27" t="s">
        <v>54</v>
      </c>
      <c r="B10" s="27" t="s">
        <v>55</v>
      </c>
      <c r="C10" s="27" t="s">
        <v>56</v>
      </c>
      <c r="D10" s="27" t="s">
        <v>57</v>
      </c>
      <c r="E10" s="28" t="s">
        <v>58</v>
      </c>
      <c r="F10" s="28" t="s">
        <v>59</v>
      </c>
      <c r="G10" s="28" t="s">
        <v>60</v>
      </c>
      <c r="H10" s="29" t="s">
        <v>61</v>
      </c>
      <c r="I10" s="30" t="s">
        <v>62</v>
      </c>
      <c r="J10" s="30" t="s">
        <v>63</v>
      </c>
      <c r="K10" s="31" t="s">
        <v>64</v>
      </c>
      <c r="L10" s="32" t="s">
        <v>65</v>
      </c>
    </row>
    <row r="11" spans="1:15" x14ac:dyDescent="0.25">
      <c r="A11" s="21">
        <v>1</v>
      </c>
      <c r="B11" s="21" t="s">
        <v>145</v>
      </c>
      <c r="C11" s="21">
        <v>22000000</v>
      </c>
      <c r="D11" s="24">
        <f>C11/43560</f>
        <v>505.05050505050502</v>
      </c>
      <c r="E11" s="21">
        <f>$B$1*3</f>
        <v>3000</v>
      </c>
      <c r="F11" s="21">
        <f>E11*20.5%</f>
        <v>615</v>
      </c>
      <c r="G11" s="21">
        <f>($D$1*D11)+($B$1*$B$8)</f>
        <v>3075060.606060606</v>
      </c>
      <c r="H11" s="21">
        <f>G11/E11</f>
        <v>1025.0202020202021</v>
      </c>
      <c r="I11" s="21">
        <f>G11*0.2%</f>
        <v>6150.121212121212</v>
      </c>
      <c r="J11" s="25">
        <f>(I11-F11)/F11</f>
        <v>9.0001970928800201</v>
      </c>
      <c r="K11" s="21">
        <f>G11*$F$1</f>
        <v>9225.181818181818</v>
      </c>
      <c r="L11" s="25">
        <f>(K11-F11)/F11</f>
        <v>14.000295639320029</v>
      </c>
    </row>
    <row r="12" spans="1:15" x14ac:dyDescent="0.25">
      <c r="A12" s="21">
        <v>2</v>
      </c>
      <c r="B12" s="21" t="s">
        <v>146</v>
      </c>
      <c r="C12" s="21">
        <v>22000000</v>
      </c>
      <c r="D12" s="24">
        <f t="shared" ref="D12:D56" si="0">C12/43560</f>
        <v>505.05050505050502</v>
      </c>
      <c r="E12" s="21">
        <f t="shared" ref="E12:E57" si="1">$B$1*3</f>
        <v>3000</v>
      </c>
      <c r="F12" s="21">
        <f t="shared" ref="F12:F56" si="2">E12*20.5%</f>
        <v>615</v>
      </c>
      <c r="G12" s="21">
        <f t="shared" ref="G12:G57" si="3">($D$1*D12)+($B$1*$B$8)</f>
        <v>3075060.606060606</v>
      </c>
      <c r="H12" s="21">
        <f t="shared" ref="H12:H56" si="4">G12/E12</f>
        <v>1025.0202020202021</v>
      </c>
      <c r="I12" s="21">
        <f t="shared" ref="I12:I57" si="5">G12*0.2%</f>
        <v>6150.121212121212</v>
      </c>
      <c r="J12" s="25">
        <f t="shared" ref="J12:J56" si="6">(I12-F12)/F12</f>
        <v>9.0001970928800201</v>
      </c>
      <c r="K12" s="21">
        <f t="shared" ref="K12:K57" si="7">G12*$F$1</f>
        <v>9225.181818181818</v>
      </c>
      <c r="L12" s="25">
        <f t="shared" ref="L12:L56" si="8">(K12-F12)/F12</f>
        <v>14.000295639320029</v>
      </c>
    </row>
    <row r="13" spans="1:15" x14ac:dyDescent="0.25">
      <c r="A13" s="21">
        <v>3</v>
      </c>
      <c r="B13" s="21" t="s">
        <v>147</v>
      </c>
      <c r="C13" s="21">
        <v>30250000</v>
      </c>
      <c r="D13" s="24">
        <f t="shared" si="0"/>
        <v>694.44444444444446</v>
      </c>
      <c r="E13" s="21">
        <f t="shared" si="1"/>
        <v>3000</v>
      </c>
      <c r="F13" s="21">
        <f t="shared" si="2"/>
        <v>615</v>
      </c>
      <c r="G13" s="21">
        <f t="shared" si="3"/>
        <v>3302333.3333333335</v>
      </c>
      <c r="H13" s="21">
        <f t="shared" si="4"/>
        <v>1100.7777777777778</v>
      </c>
      <c r="I13" s="21">
        <f t="shared" si="5"/>
        <v>6604.666666666667</v>
      </c>
      <c r="J13" s="25">
        <f t="shared" si="6"/>
        <v>9.7392953929539292</v>
      </c>
      <c r="K13" s="21">
        <f t="shared" si="7"/>
        <v>9907</v>
      </c>
      <c r="L13" s="25">
        <f t="shared" si="8"/>
        <v>15.108943089430895</v>
      </c>
    </row>
    <row r="14" spans="1:15" x14ac:dyDescent="0.25">
      <c r="A14" s="21">
        <v>4</v>
      </c>
      <c r="B14" s="21" t="s">
        <v>148</v>
      </c>
      <c r="C14" s="21">
        <v>30250000</v>
      </c>
      <c r="D14" s="24">
        <f t="shared" si="0"/>
        <v>694.44444444444446</v>
      </c>
      <c r="E14" s="21">
        <f t="shared" si="1"/>
        <v>3000</v>
      </c>
      <c r="F14" s="21">
        <f t="shared" si="2"/>
        <v>615</v>
      </c>
      <c r="G14" s="21">
        <f t="shared" si="3"/>
        <v>3302333.3333333335</v>
      </c>
      <c r="H14" s="21">
        <f t="shared" si="4"/>
        <v>1100.7777777777778</v>
      </c>
      <c r="I14" s="21">
        <f t="shared" si="5"/>
        <v>6604.666666666667</v>
      </c>
      <c r="J14" s="25">
        <f t="shared" si="6"/>
        <v>9.7392953929539292</v>
      </c>
      <c r="K14" s="21">
        <f t="shared" si="7"/>
        <v>9907</v>
      </c>
      <c r="L14" s="25">
        <f t="shared" si="8"/>
        <v>15.108943089430895</v>
      </c>
    </row>
    <row r="15" spans="1:15" x14ac:dyDescent="0.25">
      <c r="A15" s="21">
        <v>5</v>
      </c>
      <c r="B15" s="21" t="s">
        <v>149</v>
      </c>
      <c r="C15" s="21">
        <v>22000000</v>
      </c>
      <c r="D15" s="24">
        <f t="shared" si="0"/>
        <v>505.05050505050502</v>
      </c>
      <c r="E15" s="21">
        <f t="shared" si="1"/>
        <v>3000</v>
      </c>
      <c r="F15" s="21">
        <f t="shared" si="2"/>
        <v>615</v>
      </c>
      <c r="G15" s="21">
        <f t="shared" si="3"/>
        <v>3075060.606060606</v>
      </c>
      <c r="H15" s="21">
        <f t="shared" si="4"/>
        <v>1025.0202020202021</v>
      </c>
      <c r="I15" s="21">
        <f t="shared" si="5"/>
        <v>6150.121212121212</v>
      </c>
      <c r="J15" s="25">
        <f t="shared" si="6"/>
        <v>9.0001970928800201</v>
      </c>
      <c r="K15" s="21">
        <f t="shared" si="7"/>
        <v>9225.181818181818</v>
      </c>
      <c r="L15" s="25">
        <f t="shared" si="8"/>
        <v>14.000295639320029</v>
      </c>
    </row>
    <row r="16" spans="1:15" x14ac:dyDescent="0.25">
      <c r="A16" s="21">
        <v>6</v>
      </c>
      <c r="B16" s="21" t="s">
        <v>150</v>
      </c>
      <c r="C16" s="21">
        <v>18975000</v>
      </c>
      <c r="D16" s="24">
        <f t="shared" si="0"/>
        <v>435.60606060606062</v>
      </c>
      <c r="E16" s="21">
        <f t="shared" si="1"/>
        <v>3000</v>
      </c>
      <c r="F16" s="21">
        <f t="shared" si="2"/>
        <v>615</v>
      </c>
      <c r="G16" s="21">
        <f t="shared" si="3"/>
        <v>2991727.2727272729</v>
      </c>
      <c r="H16" s="21">
        <f t="shared" si="4"/>
        <v>997.24242424242436</v>
      </c>
      <c r="I16" s="21">
        <f t="shared" si="5"/>
        <v>5983.454545454546</v>
      </c>
      <c r="J16" s="25">
        <f t="shared" si="6"/>
        <v>8.7291943828529206</v>
      </c>
      <c r="K16" s="21">
        <f t="shared" si="7"/>
        <v>8975.1818181818198</v>
      </c>
      <c r="L16" s="25">
        <f t="shared" si="8"/>
        <v>13.593791574279383</v>
      </c>
    </row>
    <row r="17" spans="1:12" x14ac:dyDescent="0.25">
      <c r="A17" s="21">
        <v>7</v>
      </c>
      <c r="B17" s="21" t="s">
        <v>151</v>
      </c>
      <c r="C17" s="21">
        <v>27500000</v>
      </c>
      <c r="D17" s="24">
        <f t="shared" si="0"/>
        <v>631.31313131313129</v>
      </c>
      <c r="E17" s="21">
        <f t="shared" si="1"/>
        <v>3000</v>
      </c>
      <c r="F17" s="21">
        <f t="shared" si="2"/>
        <v>615</v>
      </c>
      <c r="G17" s="21">
        <f t="shared" si="3"/>
        <v>3226575.7575757578</v>
      </c>
      <c r="H17" s="21">
        <f t="shared" si="4"/>
        <v>1075.5252525252527</v>
      </c>
      <c r="I17" s="21">
        <f t="shared" si="5"/>
        <v>6453.1515151515159</v>
      </c>
      <c r="J17" s="25">
        <f t="shared" si="6"/>
        <v>9.4929292929292934</v>
      </c>
      <c r="K17" s="21">
        <f t="shared" si="7"/>
        <v>9679.7272727272739</v>
      </c>
      <c r="L17" s="25">
        <f t="shared" si="8"/>
        <v>14.739393939393942</v>
      </c>
    </row>
    <row r="18" spans="1:12" x14ac:dyDescent="0.25">
      <c r="A18" s="21">
        <v>8</v>
      </c>
      <c r="B18" s="21" t="s">
        <v>152</v>
      </c>
      <c r="C18" s="21">
        <v>22000000</v>
      </c>
      <c r="D18" s="24">
        <f t="shared" si="0"/>
        <v>505.05050505050502</v>
      </c>
      <c r="E18" s="21">
        <f t="shared" si="1"/>
        <v>3000</v>
      </c>
      <c r="F18" s="21">
        <f t="shared" si="2"/>
        <v>615</v>
      </c>
      <c r="G18" s="21">
        <f t="shared" si="3"/>
        <v>3075060.606060606</v>
      </c>
      <c r="H18" s="21">
        <f t="shared" si="4"/>
        <v>1025.0202020202021</v>
      </c>
      <c r="I18" s="21">
        <f t="shared" si="5"/>
        <v>6150.121212121212</v>
      </c>
      <c r="J18" s="25">
        <f t="shared" si="6"/>
        <v>9.0001970928800201</v>
      </c>
      <c r="K18" s="21">
        <f t="shared" si="7"/>
        <v>9225.181818181818</v>
      </c>
      <c r="L18" s="25">
        <f t="shared" si="8"/>
        <v>14.000295639320029</v>
      </c>
    </row>
    <row r="19" spans="1:12" x14ac:dyDescent="0.25">
      <c r="A19" s="21">
        <v>9</v>
      </c>
      <c r="B19" s="21" t="s">
        <v>153</v>
      </c>
      <c r="C19" s="21">
        <v>66000000</v>
      </c>
      <c r="D19" s="24">
        <f t="shared" si="0"/>
        <v>1515.1515151515152</v>
      </c>
      <c r="E19" s="21">
        <f t="shared" si="1"/>
        <v>3000</v>
      </c>
      <c r="F19" s="21">
        <f t="shared" si="2"/>
        <v>615</v>
      </c>
      <c r="G19" s="21">
        <f t="shared" si="3"/>
        <v>4287181.8181818184</v>
      </c>
      <c r="H19" s="21">
        <f t="shared" si="4"/>
        <v>1429.060606060606</v>
      </c>
      <c r="I19" s="21">
        <f t="shared" si="5"/>
        <v>8574.363636363636</v>
      </c>
      <c r="J19" s="25">
        <f t="shared" si="6"/>
        <v>12.942054693274205</v>
      </c>
      <c r="K19" s="21">
        <f t="shared" si="7"/>
        <v>12861.545454545456</v>
      </c>
      <c r="L19" s="25">
        <f t="shared" si="8"/>
        <v>19.913082039911309</v>
      </c>
    </row>
    <row r="20" spans="1:12" x14ac:dyDescent="0.25">
      <c r="A20" s="21">
        <v>10</v>
      </c>
      <c r="B20" s="21" t="s">
        <v>154</v>
      </c>
      <c r="C20" s="21">
        <v>64533333.333333336</v>
      </c>
      <c r="D20" s="24">
        <f t="shared" si="0"/>
        <v>1481.4814814814815</v>
      </c>
      <c r="E20" s="21">
        <f t="shared" si="1"/>
        <v>3000</v>
      </c>
      <c r="F20" s="21">
        <f t="shared" si="2"/>
        <v>615</v>
      </c>
      <c r="G20" s="21">
        <f t="shared" si="3"/>
        <v>4246777.777777778</v>
      </c>
      <c r="H20" s="21">
        <f t="shared" si="4"/>
        <v>1415.5925925925926</v>
      </c>
      <c r="I20" s="21">
        <f t="shared" si="5"/>
        <v>8493.5555555555566</v>
      </c>
      <c r="J20" s="25">
        <f t="shared" si="6"/>
        <v>12.810659439927734</v>
      </c>
      <c r="K20" s="21">
        <f t="shared" si="7"/>
        <v>12740.333333333334</v>
      </c>
      <c r="L20" s="25">
        <f t="shared" si="8"/>
        <v>19.715989159891599</v>
      </c>
    </row>
    <row r="21" spans="1:12" x14ac:dyDescent="0.25">
      <c r="A21" s="21">
        <v>11</v>
      </c>
      <c r="B21" s="21" t="s">
        <v>155</v>
      </c>
      <c r="C21" s="21">
        <v>66000000</v>
      </c>
      <c r="D21" s="24">
        <f t="shared" si="0"/>
        <v>1515.1515151515152</v>
      </c>
      <c r="E21" s="21">
        <f t="shared" si="1"/>
        <v>3000</v>
      </c>
      <c r="F21" s="21">
        <f t="shared" si="2"/>
        <v>615</v>
      </c>
      <c r="G21" s="21">
        <f t="shared" si="3"/>
        <v>4287181.8181818184</v>
      </c>
      <c r="H21" s="21">
        <f t="shared" si="4"/>
        <v>1429.060606060606</v>
      </c>
      <c r="I21" s="21">
        <f t="shared" si="5"/>
        <v>8574.363636363636</v>
      </c>
      <c r="J21" s="25">
        <f t="shared" si="6"/>
        <v>12.942054693274205</v>
      </c>
      <c r="K21" s="21">
        <f t="shared" si="7"/>
        <v>12861.545454545456</v>
      </c>
      <c r="L21" s="25">
        <f t="shared" si="8"/>
        <v>19.913082039911309</v>
      </c>
    </row>
    <row r="22" spans="1:12" x14ac:dyDescent="0.25">
      <c r="A22" s="21">
        <v>12</v>
      </c>
      <c r="B22" s="21" t="s">
        <v>156</v>
      </c>
      <c r="C22" s="21">
        <v>71500000</v>
      </c>
      <c r="D22" s="24">
        <f t="shared" si="0"/>
        <v>1641.4141414141413</v>
      </c>
      <c r="E22" s="21">
        <f t="shared" si="1"/>
        <v>3000</v>
      </c>
      <c r="F22" s="21">
        <f t="shared" si="2"/>
        <v>615</v>
      </c>
      <c r="G22" s="21">
        <f t="shared" si="3"/>
        <v>4438696.9696969697</v>
      </c>
      <c r="H22" s="21">
        <f t="shared" si="4"/>
        <v>1479.5656565656566</v>
      </c>
      <c r="I22" s="21">
        <f t="shared" si="5"/>
        <v>8877.3939393939399</v>
      </c>
      <c r="J22" s="25">
        <f t="shared" si="6"/>
        <v>13.43478689332348</v>
      </c>
      <c r="K22" s="21">
        <f t="shared" si="7"/>
        <v>13316.09090909091</v>
      </c>
      <c r="L22" s="25">
        <f t="shared" si="8"/>
        <v>20.652180339985218</v>
      </c>
    </row>
    <row r="23" spans="1:12" x14ac:dyDescent="0.25">
      <c r="A23" s="21">
        <v>13</v>
      </c>
      <c r="B23" s="21" t="s">
        <v>157</v>
      </c>
      <c r="C23" s="21">
        <v>66000000</v>
      </c>
      <c r="D23" s="24">
        <f t="shared" si="0"/>
        <v>1515.1515151515152</v>
      </c>
      <c r="E23" s="21">
        <f t="shared" si="1"/>
        <v>3000</v>
      </c>
      <c r="F23" s="21">
        <f t="shared" si="2"/>
        <v>615</v>
      </c>
      <c r="G23" s="21">
        <f t="shared" si="3"/>
        <v>4287181.8181818184</v>
      </c>
      <c r="H23" s="21">
        <f t="shared" si="4"/>
        <v>1429.060606060606</v>
      </c>
      <c r="I23" s="21">
        <f t="shared" si="5"/>
        <v>8574.363636363636</v>
      </c>
      <c r="J23" s="25">
        <f t="shared" si="6"/>
        <v>12.942054693274205</v>
      </c>
      <c r="K23" s="21">
        <f t="shared" si="7"/>
        <v>12861.545454545456</v>
      </c>
      <c r="L23" s="25">
        <f t="shared" si="8"/>
        <v>19.913082039911309</v>
      </c>
    </row>
    <row r="24" spans="1:12" x14ac:dyDescent="0.25">
      <c r="A24" s="21">
        <v>14</v>
      </c>
      <c r="B24" s="21" t="s">
        <v>158</v>
      </c>
      <c r="C24" s="21">
        <v>71500000</v>
      </c>
      <c r="D24" s="24">
        <f t="shared" si="0"/>
        <v>1641.4141414141413</v>
      </c>
      <c r="E24" s="21">
        <f t="shared" si="1"/>
        <v>3000</v>
      </c>
      <c r="F24" s="21">
        <f t="shared" si="2"/>
        <v>615</v>
      </c>
      <c r="G24" s="21">
        <f t="shared" si="3"/>
        <v>4438696.9696969697</v>
      </c>
      <c r="H24" s="21">
        <f t="shared" si="4"/>
        <v>1479.5656565656566</v>
      </c>
      <c r="I24" s="21">
        <f t="shared" si="5"/>
        <v>8877.3939393939399</v>
      </c>
      <c r="J24" s="25">
        <f t="shared" si="6"/>
        <v>13.43478689332348</v>
      </c>
      <c r="K24" s="21">
        <f t="shared" si="7"/>
        <v>13316.09090909091</v>
      </c>
      <c r="L24" s="25">
        <f t="shared" si="8"/>
        <v>20.652180339985218</v>
      </c>
    </row>
    <row r="25" spans="1:12" x14ac:dyDescent="0.25">
      <c r="A25" s="21">
        <v>15</v>
      </c>
      <c r="B25" s="21" t="s">
        <v>159</v>
      </c>
      <c r="C25" s="21">
        <v>66000000</v>
      </c>
      <c r="D25" s="24">
        <f t="shared" si="0"/>
        <v>1515.1515151515152</v>
      </c>
      <c r="E25" s="21">
        <f t="shared" si="1"/>
        <v>3000</v>
      </c>
      <c r="F25" s="21">
        <f t="shared" si="2"/>
        <v>615</v>
      </c>
      <c r="G25" s="21">
        <f t="shared" si="3"/>
        <v>4287181.8181818184</v>
      </c>
      <c r="H25" s="21">
        <f t="shared" si="4"/>
        <v>1429.060606060606</v>
      </c>
      <c r="I25" s="21">
        <f t="shared" si="5"/>
        <v>8574.363636363636</v>
      </c>
      <c r="J25" s="25">
        <f t="shared" si="6"/>
        <v>12.942054693274205</v>
      </c>
      <c r="K25" s="21">
        <f t="shared" si="7"/>
        <v>12861.545454545456</v>
      </c>
      <c r="L25" s="25">
        <f t="shared" si="8"/>
        <v>19.913082039911309</v>
      </c>
    </row>
    <row r="26" spans="1:12" x14ac:dyDescent="0.25">
      <c r="A26" s="21">
        <v>16</v>
      </c>
      <c r="B26" s="21" t="s">
        <v>160</v>
      </c>
      <c r="C26" s="21">
        <v>66000000</v>
      </c>
      <c r="D26" s="24">
        <f t="shared" si="0"/>
        <v>1515.1515151515152</v>
      </c>
      <c r="E26" s="21">
        <f t="shared" si="1"/>
        <v>3000</v>
      </c>
      <c r="F26" s="21">
        <f t="shared" si="2"/>
        <v>615</v>
      </c>
      <c r="G26" s="21">
        <f t="shared" si="3"/>
        <v>4287181.8181818184</v>
      </c>
      <c r="H26" s="21">
        <f t="shared" si="4"/>
        <v>1429.060606060606</v>
      </c>
      <c r="I26" s="21">
        <f t="shared" si="5"/>
        <v>8574.363636363636</v>
      </c>
      <c r="J26" s="25">
        <f t="shared" si="6"/>
        <v>12.942054693274205</v>
      </c>
      <c r="K26" s="21">
        <f t="shared" si="7"/>
        <v>12861.545454545456</v>
      </c>
      <c r="L26" s="25">
        <f t="shared" si="8"/>
        <v>19.913082039911309</v>
      </c>
    </row>
    <row r="27" spans="1:12" x14ac:dyDescent="0.25">
      <c r="A27" s="21">
        <v>17</v>
      </c>
      <c r="B27" s="21" t="s">
        <v>161</v>
      </c>
      <c r="C27" s="21">
        <v>71500000</v>
      </c>
      <c r="D27" s="24">
        <f t="shared" si="0"/>
        <v>1641.4141414141413</v>
      </c>
      <c r="E27" s="21">
        <f t="shared" si="1"/>
        <v>3000</v>
      </c>
      <c r="F27" s="21">
        <f t="shared" si="2"/>
        <v>615</v>
      </c>
      <c r="G27" s="21">
        <f t="shared" si="3"/>
        <v>4438696.9696969697</v>
      </c>
      <c r="H27" s="21">
        <f t="shared" si="4"/>
        <v>1479.5656565656566</v>
      </c>
      <c r="I27" s="21">
        <f t="shared" si="5"/>
        <v>8877.3939393939399</v>
      </c>
      <c r="J27" s="25">
        <f t="shared" si="6"/>
        <v>13.43478689332348</v>
      </c>
      <c r="K27" s="21">
        <f t="shared" si="7"/>
        <v>13316.09090909091</v>
      </c>
      <c r="L27" s="25">
        <f t="shared" si="8"/>
        <v>20.652180339985218</v>
      </c>
    </row>
    <row r="28" spans="1:12" x14ac:dyDescent="0.25">
      <c r="A28" s="21">
        <v>18</v>
      </c>
      <c r="B28" s="21" t="s">
        <v>162</v>
      </c>
      <c r="C28" s="21">
        <v>25300000</v>
      </c>
      <c r="D28" s="24">
        <f t="shared" si="0"/>
        <v>580.80808080808083</v>
      </c>
      <c r="E28" s="21">
        <f t="shared" si="1"/>
        <v>3000</v>
      </c>
      <c r="F28" s="21">
        <f t="shared" si="2"/>
        <v>615</v>
      </c>
      <c r="G28" s="21">
        <f t="shared" si="3"/>
        <v>3165969.6969696973</v>
      </c>
      <c r="H28" s="21">
        <f t="shared" si="4"/>
        <v>1055.3232323232323</v>
      </c>
      <c r="I28" s="21">
        <f t="shared" si="5"/>
        <v>6331.9393939393949</v>
      </c>
      <c r="J28" s="25">
        <f t="shared" si="6"/>
        <v>9.2958364129095852</v>
      </c>
      <c r="K28" s="21">
        <f t="shared" si="7"/>
        <v>9497.9090909090919</v>
      </c>
      <c r="L28" s="25">
        <f t="shared" si="8"/>
        <v>14.443754619364377</v>
      </c>
    </row>
    <row r="29" spans="1:12" x14ac:dyDescent="0.25">
      <c r="A29" s="21">
        <v>19</v>
      </c>
      <c r="B29" s="21" t="s">
        <v>163</v>
      </c>
      <c r="C29" s="21">
        <v>38500000</v>
      </c>
      <c r="D29" s="24">
        <f t="shared" si="0"/>
        <v>883.83838383838383</v>
      </c>
      <c r="E29" s="21">
        <f t="shared" si="1"/>
        <v>3000</v>
      </c>
      <c r="F29" s="21">
        <f t="shared" si="2"/>
        <v>615</v>
      </c>
      <c r="G29" s="21">
        <f t="shared" si="3"/>
        <v>3529606.0606060605</v>
      </c>
      <c r="H29" s="21">
        <f t="shared" si="4"/>
        <v>1176.5353535353536</v>
      </c>
      <c r="I29" s="21">
        <f t="shared" si="5"/>
        <v>7059.212121212121</v>
      </c>
      <c r="J29" s="25">
        <f t="shared" si="6"/>
        <v>10.478393693027838</v>
      </c>
      <c r="K29" s="21">
        <f t="shared" si="7"/>
        <v>10588.818181818182</v>
      </c>
      <c r="L29" s="25">
        <f t="shared" si="8"/>
        <v>16.21759053954176</v>
      </c>
    </row>
    <row r="30" spans="1:12" x14ac:dyDescent="0.25">
      <c r="A30" s="21">
        <v>20</v>
      </c>
      <c r="B30" s="21" t="s">
        <v>164</v>
      </c>
      <c r="C30" s="21">
        <v>66000000</v>
      </c>
      <c r="D30" s="24">
        <f t="shared" si="0"/>
        <v>1515.1515151515152</v>
      </c>
      <c r="E30" s="21">
        <f t="shared" si="1"/>
        <v>3000</v>
      </c>
      <c r="F30" s="21">
        <f t="shared" si="2"/>
        <v>615</v>
      </c>
      <c r="G30" s="21">
        <f t="shared" si="3"/>
        <v>4287181.8181818184</v>
      </c>
      <c r="H30" s="21">
        <f t="shared" si="4"/>
        <v>1429.060606060606</v>
      </c>
      <c r="I30" s="21">
        <f t="shared" si="5"/>
        <v>8574.363636363636</v>
      </c>
      <c r="J30" s="25">
        <f t="shared" si="6"/>
        <v>12.942054693274205</v>
      </c>
      <c r="K30" s="21">
        <f t="shared" si="7"/>
        <v>12861.545454545456</v>
      </c>
      <c r="L30" s="25">
        <f t="shared" si="8"/>
        <v>19.913082039911309</v>
      </c>
    </row>
    <row r="31" spans="1:12" x14ac:dyDescent="0.25">
      <c r="A31" s="21">
        <v>21</v>
      </c>
      <c r="B31" s="21" t="s">
        <v>165</v>
      </c>
      <c r="C31" s="21">
        <v>66000000</v>
      </c>
      <c r="D31" s="24">
        <f t="shared" si="0"/>
        <v>1515.1515151515152</v>
      </c>
      <c r="E31" s="21">
        <f t="shared" si="1"/>
        <v>3000</v>
      </c>
      <c r="F31" s="21">
        <f t="shared" si="2"/>
        <v>615</v>
      </c>
      <c r="G31" s="21">
        <f t="shared" si="3"/>
        <v>4287181.8181818184</v>
      </c>
      <c r="H31" s="21">
        <f t="shared" si="4"/>
        <v>1429.060606060606</v>
      </c>
      <c r="I31" s="21">
        <f t="shared" si="5"/>
        <v>8574.363636363636</v>
      </c>
      <c r="J31" s="25">
        <f t="shared" si="6"/>
        <v>12.942054693274205</v>
      </c>
      <c r="K31" s="21">
        <f t="shared" si="7"/>
        <v>12861.545454545456</v>
      </c>
      <c r="L31" s="25">
        <f t="shared" si="8"/>
        <v>19.913082039911309</v>
      </c>
    </row>
    <row r="32" spans="1:12" x14ac:dyDescent="0.25">
      <c r="A32" s="21">
        <v>22</v>
      </c>
      <c r="B32" s="21" t="s">
        <v>166</v>
      </c>
      <c r="C32" s="21">
        <v>58300000</v>
      </c>
      <c r="D32" s="24">
        <f t="shared" si="0"/>
        <v>1338.3838383838383</v>
      </c>
      <c r="E32" s="21">
        <f t="shared" si="1"/>
        <v>3000</v>
      </c>
      <c r="F32" s="21">
        <f t="shared" si="2"/>
        <v>615</v>
      </c>
      <c r="G32" s="21">
        <f t="shared" si="3"/>
        <v>4075060.606060606</v>
      </c>
      <c r="H32" s="21">
        <f t="shared" si="4"/>
        <v>1358.3535353535353</v>
      </c>
      <c r="I32" s="21">
        <f t="shared" si="5"/>
        <v>8150.121212121212</v>
      </c>
      <c r="J32" s="25">
        <f t="shared" si="6"/>
        <v>12.252229613205223</v>
      </c>
      <c r="K32" s="21">
        <f t="shared" si="7"/>
        <v>12225.181818181818</v>
      </c>
      <c r="L32" s="25">
        <f t="shared" si="8"/>
        <v>18.878344419807835</v>
      </c>
    </row>
    <row r="33" spans="1:12" x14ac:dyDescent="0.25">
      <c r="A33" s="21">
        <v>23</v>
      </c>
      <c r="B33" s="21" t="s">
        <v>167</v>
      </c>
      <c r="C33" s="21">
        <v>82500000</v>
      </c>
      <c r="D33" s="24">
        <f t="shared" si="0"/>
        <v>1893.939393939394</v>
      </c>
      <c r="E33" s="21">
        <f t="shared" si="1"/>
        <v>3000</v>
      </c>
      <c r="F33" s="21">
        <f t="shared" si="2"/>
        <v>615</v>
      </c>
      <c r="G33" s="21">
        <f t="shared" si="3"/>
        <v>4741727.2727272734</v>
      </c>
      <c r="H33" s="21">
        <f t="shared" si="4"/>
        <v>1580.5757575757577</v>
      </c>
      <c r="I33" s="21">
        <f t="shared" si="5"/>
        <v>9483.4545454545478</v>
      </c>
      <c r="J33" s="25">
        <f t="shared" si="6"/>
        <v>14.420251293422028</v>
      </c>
      <c r="K33" s="21">
        <f t="shared" si="7"/>
        <v>14225.18181818182</v>
      </c>
      <c r="L33" s="25">
        <f t="shared" si="8"/>
        <v>22.13037694013304</v>
      </c>
    </row>
    <row r="34" spans="1:12" x14ac:dyDescent="0.25">
      <c r="A34" s="21">
        <v>24</v>
      </c>
      <c r="B34" s="21" t="s">
        <v>168</v>
      </c>
      <c r="C34" s="21">
        <v>66000000</v>
      </c>
      <c r="D34" s="24">
        <f t="shared" si="0"/>
        <v>1515.1515151515152</v>
      </c>
      <c r="E34" s="21">
        <f t="shared" si="1"/>
        <v>3000</v>
      </c>
      <c r="F34" s="21">
        <f t="shared" si="2"/>
        <v>615</v>
      </c>
      <c r="G34" s="21">
        <f t="shared" si="3"/>
        <v>4287181.8181818184</v>
      </c>
      <c r="H34" s="21">
        <f t="shared" si="4"/>
        <v>1429.060606060606</v>
      </c>
      <c r="I34" s="21">
        <f t="shared" si="5"/>
        <v>8574.363636363636</v>
      </c>
      <c r="J34" s="25">
        <f t="shared" si="6"/>
        <v>12.942054693274205</v>
      </c>
      <c r="K34" s="21">
        <f t="shared" si="7"/>
        <v>12861.545454545456</v>
      </c>
      <c r="L34" s="25">
        <f t="shared" si="8"/>
        <v>19.913082039911309</v>
      </c>
    </row>
    <row r="35" spans="1:12" x14ac:dyDescent="0.25">
      <c r="A35" s="21">
        <v>25</v>
      </c>
      <c r="B35" s="21" t="s">
        <v>169</v>
      </c>
      <c r="C35" s="21">
        <v>44550000</v>
      </c>
      <c r="D35" s="24">
        <f t="shared" si="0"/>
        <v>1022.7272727272727</v>
      </c>
      <c r="E35" s="21">
        <f t="shared" si="1"/>
        <v>3000</v>
      </c>
      <c r="F35" s="21">
        <f t="shared" si="2"/>
        <v>615</v>
      </c>
      <c r="G35" s="21">
        <f t="shared" si="3"/>
        <v>3696272.7272727275</v>
      </c>
      <c r="H35" s="21">
        <f t="shared" si="4"/>
        <v>1232.0909090909092</v>
      </c>
      <c r="I35" s="21">
        <f t="shared" si="5"/>
        <v>7392.545454545455</v>
      </c>
      <c r="J35" s="25">
        <f t="shared" si="6"/>
        <v>11.020399113082041</v>
      </c>
      <c r="K35" s="21">
        <f t="shared" si="7"/>
        <v>11088.818181818182</v>
      </c>
      <c r="L35" s="25">
        <f t="shared" si="8"/>
        <v>17.03059866962306</v>
      </c>
    </row>
    <row r="36" spans="1:12" x14ac:dyDescent="0.25">
      <c r="A36" s="21">
        <v>26</v>
      </c>
      <c r="B36" s="21" t="s">
        <v>170</v>
      </c>
      <c r="C36" s="21">
        <v>57200000</v>
      </c>
      <c r="D36" s="24">
        <f t="shared" si="0"/>
        <v>1313.1313131313132</v>
      </c>
      <c r="E36" s="21">
        <f t="shared" si="1"/>
        <v>3000</v>
      </c>
      <c r="F36" s="21">
        <f t="shared" si="2"/>
        <v>615</v>
      </c>
      <c r="G36" s="21">
        <f t="shared" si="3"/>
        <v>4044757.5757575757</v>
      </c>
      <c r="H36" s="21">
        <f t="shared" si="4"/>
        <v>1348.2525252525252</v>
      </c>
      <c r="I36" s="21">
        <f t="shared" si="5"/>
        <v>8089.515151515152</v>
      </c>
      <c r="J36" s="25">
        <f t="shared" si="6"/>
        <v>12.153683173195368</v>
      </c>
      <c r="K36" s="21">
        <f t="shared" si="7"/>
        <v>12134.272727272728</v>
      </c>
      <c r="L36" s="25">
        <f t="shared" si="8"/>
        <v>18.730524759793052</v>
      </c>
    </row>
    <row r="37" spans="1:12" x14ac:dyDescent="0.25">
      <c r="A37" s="21">
        <v>27</v>
      </c>
      <c r="B37" s="21" t="s">
        <v>171</v>
      </c>
      <c r="C37" s="21">
        <v>66000000</v>
      </c>
      <c r="D37" s="24">
        <f t="shared" si="0"/>
        <v>1515.1515151515152</v>
      </c>
      <c r="E37" s="21">
        <f t="shared" si="1"/>
        <v>3000</v>
      </c>
      <c r="F37" s="21">
        <f t="shared" si="2"/>
        <v>615</v>
      </c>
      <c r="G37" s="21">
        <f t="shared" si="3"/>
        <v>4287181.8181818184</v>
      </c>
      <c r="H37" s="21">
        <f t="shared" si="4"/>
        <v>1429.060606060606</v>
      </c>
      <c r="I37" s="21">
        <f t="shared" si="5"/>
        <v>8574.363636363636</v>
      </c>
      <c r="J37" s="25">
        <f t="shared" si="6"/>
        <v>12.942054693274205</v>
      </c>
      <c r="K37" s="21">
        <f t="shared" si="7"/>
        <v>12861.545454545456</v>
      </c>
      <c r="L37" s="25">
        <f t="shared" si="8"/>
        <v>19.913082039911309</v>
      </c>
    </row>
    <row r="38" spans="1:12" x14ac:dyDescent="0.25">
      <c r="A38" s="21">
        <v>28</v>
      </c>
      <c r="B38" s="21" t="s">
        <v>172</v>
      </c>
      <c r="C38" s="21">
        <v>58300000</v>
      </c>
      <c r="D38" s="24">
        <f t="shared" si="0"/>
        <v>1338.3838383838383</v>
      </c>
      <c r="E38" s="21">
        <f t="shared" si="1"/>
        <v>3000</v>
      </c>
      <c r="F38" s="21">
        <f t="shared" si="2"/>
        <v>615</v>
      </c>
      <c r="G38" s="21">
        <f t="shared" si="3"/>
        <v>4075060.606060606</v>
      </c>
      <c r="H38" s="21">
        <f t="shared" si="4"/>
        <v>1358.3535353535353</v>
      </c>
      <c r="I38" s="21">
        <f t="shared" si="5"/>
        <v>8150.121212121212</v>
      </c>
      <c r="J38" s="25">
        <f t="shared" si="6"/>
        <v>12.252229613205223</v>
      </c>
      <c r="K38" s="21">
        <f t="shared" si="7"/>
        <v>12225.181818181818</v>
      </c>
      <c r="L38" s="25">
        <f t="shared" si="8"/>
        <v>18.878344419807835</v>
      </c>
    </row>
    <row r="39" spans="1:12" x14ac:dyDescent="0.25">
      <c r="A39" s="21">
        <v>29</v>
      </c>
      <c r="B39" s="21" t="s">
        <v>173</v>
      </c>
      <c r="C39" s="21">
        <v>49500000</v>
      </c>
      <c r="D39" s="24">
        <f t="shared" si="0"/>
        <v>1136.3636363636363</v>
      </c>
      <c r="E39" s="21">
        <f t="shared" si="1"/>
        <v>3000</v>
      </c>
      <c r="F39" s="21">
        <f t="shared" si="2"/>
        <v>615</v>
      </c>
      <c r="G39" s="21">
        <f t="shared" si="3"/>
        <v>3832636.3636363633</v>
      </c>
      <c r="H39" s="21">
        <f t="shared" si="4"/>
        <v>1277.5454545454545</v>
      </c>
      <c r="I39" s="21">
        <f t="shared" si="5"/>
        <v>7665.272727272727</v>
      </c>
      <c r="J39" s="25">
        <f t="shared" si="6"/>
        <v>11.463858093126385</v>
      </c>
      <c r="K39" s="21">
        <f t="shared" si="7"/>
        <v>11497.90909090909</v>
      </c>
      <c r="L39" s="25">
        <f t="shared" si="8"/>
        <v>17.695787139689578</v>
      </c>
    </row>
    <row r="40" spans="1:12" x14ac:dyDescent="0.25">
      <c r="A40" s="21">
        <v>30</v>
      </c>
      <c r="B40" s="21" t="s">
        <v>174</v>
      </c>
      <c r="C40" s="21">
        <v>50600000</v>
      </c>
      <c r="D40" s="24">
        <f t="shared" si="0"/>
        <v>1161.6161616161617</v>
      </c>
      <c r="E40" s="21">
        <f t="shared" si="1"/>
        <v>3000</v>
      </c>
      <c r="F40" s="21">
        <f t="shared" si="2"/>
        <v>615</v>
      </c>
      <c r="G40" s="21">
        <f t="shared" si="3"/>
        <v>3862939.393939394</v>
      </c>
      <c r="H40" s="21">
        <f t="shared" si="4"/>
        <v>1287.6464646464647</v>
      </c>
      <c r="I40" s="21">
        <f t="shared" si="5"/>
        <v>7725.878787878788</v>
      </c>
      <c r="J40" s="25">
        <f t="shared" si="6"/>
        <v>11.56240453313624</v>
      </c>
      <c r="K40" s="21">
        <f t="shared" si="7"/>
        <v>11588.818181818182</v>
      </c>
      <c r="L40" s="25">
        <f t="shared" si="8"/>
        <v>17.843606799704361</v>
      </c>
    </row>
    <row r="41" spans="1:12" x14ac:dyDescent="0.25">
      <c r="A41" s="21">
        <v>31</v>
      </c>
      <c r="B41" s="21" t="s">
        <v>175</v>
      </c>
      <c r="C41" s="21">
        <v>57750000</v>
      </c>
      <c r="D41" s="24">
        <f t="shared" si="0"/>
        <v>1325.7575757575758</v>
      </c>
      <c r="E41" s="21">
        <f t="shared" si="1"/>
        <v>3000</v>
      </c>
      <c r="F41" s="21">
        <f t="shared" si="2"/>
        <v>615</v>
      </c>
      <c r="G41" s="21">
        <f t="shared" si="3"/>
        <v>4059909.0909090908</v>
      </c>
      <c r="H41" s="21">
        <f t="shared" si="4"/>
        <v>1353.3030303030303</v>
      </c>
      <c r="I41" s="21">
        <f t="shared" si="5"/>
        <v>8119.818181818182</v>
      </c>
      <c r="J41" s="25">
        <f t="shared" si="6"/>
        <v>12.202956393200296</v>
      </c>
      <c r="K41" s="21">
        <f t="shared" si="7"/>
        <v>12179.727272727272</v>
      </c>
      <c r="L41" s="25">
        <f t="shared" si="8"/>
        <v>18.804434589800444</v>
      </c>
    </row>
    <row r="42" spans="1:12" x14ac:dyDescent="0.25">
      <c r="A42" s="21">
        <v>32</v>
      </c>
      <c r="B42" s="21" t="s">
        <v>176</v>
      </c>
      <c r="C42" s="21">
        <v>44366666.666666664</v>
      </c>
      <c r="D42" s="24">
        <f t="shared" si="0"/>
        <v>1018.5185185185185</v>
      </c>
      <c r="E42" s="21">
        <f t="shared" si="1"/>
        <v>3000</v>
      </c>
      <c r="F42" s="21">
        <f t="shared" si="2"/>
        <v>615</v>
      </c>
      <c r="G42" s="21">
        <f t="shared" si="3"/>
        <v>3691222.222222222</v>
      </c>
      <c r="H42" s="21">
        <f t="shared" si="4"/>
        <v>1230.4074074074074</v>
      </c>
      <c r="I42" s="21">
        <f t="shared" si="5"/>
        <v>7382.4444444444443</v>
      </c>
      <c r="J42" s="25">
        <f t="shared" si="6"/>
        <v>11.003974706413731</v>
      </c>
      <c r="K42" s="21">
        <f t="shared" si="7"/>
        <v>11073.666666666666</v>
      </c>
      <c r="L42" s="25">
        <f t="shared" si="8"/>
        <v>17.005962059620597</v>
      </c>
    </row>
    <row r="43" spans="1:12" x14ac:dyDescent="0.25">
      <c r="A43" s="21">
        <v>33</v>
      </c>
      <c r="B43" s="21" t="s">
        <v>177</v>
      </c>
      <c r="C43" s="21">
        <v>63250000</v>
      </c>
      <c r="D43" s="24">
        <f t="shared" si="0"/>
        <v>1452.0202020202021</v>
      </c>
      <c r="E43" s="21">
        <f t="shared" si="1"/>
        <v>3000</v>
      </c>
      <c r="F43" s="21">
        <f t="shared" si="2"/>
        <v>615</v>
      </c>
      <c r="G43" s="21">
        <f t="shared" si="3"/>
        <v>4211424.2424242422</v>
      </c>
      <c r="H43" s="21">
        <f t="shared" si="4"/>
        <v>1403.8080808080808</v>
      </c>
      <c r="I43" s="21">
        <f t="shared" si="5"/>
        <v>8422.8484848484841</v>
      </c>
      <c r="J43" s="25">
        <f t="shared" si="6"/>
        <v>12.695688593249567</v>
      </c>
      <c r="K43" s="21">
        <f t="shared" si="7"/>
        <v>12634.272727272726</v>
      </c>
      <c r="L43" s="25">
        <f t="shared" si="8"/>
        <v>19.543532889874353</v>
      </c>
    </row>
    <row r="44" spans="1:12" x14ac:dyDescent="0.25">
      <c r="A44" s="21">
        <v>34</v>
      </c>
      <c r="B44" s="21" t="s">
        <v>178</v>
      </c>
      <c r="C44" s="21">
        <v>63250000</v>
      </c>
      <c r="D44" s="24">
        <f t="shared" si="0"/>
        <v>1452.0202020202021</v>
      </c>
      <c r="E44" s="21">
        <f t="shared" si="1"/>
        <v>3000</v>
      </c>
      <c r="F44" s="21">
        <f t="shared" si="2"/>
        <v>615</v>
      </c>
      <c r="G44" s="21">
        <f t="shared" si="3"/>
        <v>4211424.2424242422</v>
      </c>
      <c r="H44" s="21">
        <f t="shared" si="4"/>
        <v>1403.8080808080808</v>
      </c>
      <c r="I44" s="21">
        <f t="shared" si="5"/>
        <v>8422.8484848484841</v>
      </c>
      <c r="J44" s="25">
        <f t="shared" si="6"/>
        <v>12.695688593249567</v>
      </c>
      <c r="K44" s="21">
        <f t="shared" si="7"/>
        <v>12634.272727272726</v>
      </c>
      <c r="L44" s="25">
        <f t="shared" si="8"/>
        <v>19.543532889874353</v>
      </c>
    </row>
    <row r="45" spans="1:12" x14ac:dyDescent="0.25">
      <c r="A45" s="21">
        <v>35</v>
      </c>
      <c r="B45" s="21" t="s">
        <v>179</v>
      </c>
      <c r="C45" s="21">
        <v>77000000</v>
      </c>
      <c r="D45" s="24">
        <f t="shared" si="0"/>
        <v>1767.6767676767677</v>
      </c>
      <c r="E45" s="21">
        <f t="shared" si="1"/>
        <v>3000</v>
      </c>
      <c r="F45" s="21">
        <f t="shared" si="2"/>
        <v>615</v>
      </c>
      <c r="G45" s="21">
        <f t="shared" si="3"/>
        <v>4590212.1212121211</v>
      </c>
      <c r="H45" s="21">
        <f t="shared" si="4"/>
        <v>1530.0707070707069</v>
      </c>
      <c r="I45" s="21">
        <f t="shared" si="5"/>
        <v>9180.424242424242</v>
      </c>
      <c r="J45" s="25">
        <f t="shared" si="6"/>
        <v>13.927519093372752</v>
      </c>
      <c r="K45" s="21">
        <f t="shared" si="7"/>
        <v>13770.636363636364</v>
      </c>
      <c r="L45" s="25">
        <f t="shared" si="8"/>
        <v>21.391278640059127</v>
      </c>
    </row>
    <row r="46" spans="1:12" x14ac:dyDescent="0.25">
      <c r="A46" s="21">
        <v>36</v>
      </c>
      <c r="B46" s="21" t="s">
        <v>180</v>
      </c>
      <c r="C46" s="21">
        <v>55000000</v>
      </c>
      <c r="D46" s="24">
        <f t="shared" si="0"/>
        <v>1262.6262626262626</v>
      </c>
      <c r="E46" s="21">
        <f t="shared" si="1"/>
        <v>3000</v>
      </c>
      <c r="F46" s="21">
        <f t="shared" si="2"/>
        <v>615</v>
      </c>
      <c r="G46" s="21">
        <f t="shared" si="3"/>
        <v>3984151.5151515151</v>
      </c>
      <c r="H46" s="21">
        <f t="shared" si="4"/>
        <v>1328.0505050505051</v>
      </c>
      <c r="I46" s="21">
        <f t="shared" si="5"/>
        <v>7968.30303030303</v>
      </c>
      <c r="J46" s="25">
        <f t="shared" si="6"/>
        <v>11.956590293175658</v>
      </c>
      <c r="K46" s="21">
        <f t="shared" si="7"/>
        <v>11952.454545454546</v>
      </c>
      <c r="L46" s="25">
        <f t="shared" si="8"/>
        <v>18.434885439763491</v>
      </c>
    </row>
    <row r="47" spans="1:12" x14ac:dyDescent="0.25">
      <c r="A47" s="21">
        <v>37</v>
      </c>
      <c r="B47" s="21" t="s">
        <v>181</v>
      </c>
      <c r="C47" s="21">
        <v>77000000</v>
      </c>
      <c r="D47" s="24">
        <f t="shared" si="0"/>
        <v>1767.6767676767677</v>
      </c>
      <c r="E47" s="21">
        <f t="shared" si="1"/>
        <v>3000</v>
      </c>
      <c r="F47" s="21">
        <f t="shared" si="2"/>
        <v>615</v>
      </c>
      <c r="G47" s="21">
        <f t="shared" si="3"/>
        <v>4590212.1212121211</v>
      </c>
      <c r="H47" s="21">
        <f t="shared" si="4"/>
        <v>1530.0707070707069</v>
      </c>
      <c r="I47" s="21">
        <f t="shared" si="5"/>
        <v>9180.424242424242</v>
      </c>
      <c r="J47" s="25">
        <f t="shared" si="6"/>
        <v>13.927519093372752</v>
      </c>
      <c r="K47" s="21">
        <f t="shared" si="7"/>
        <v>13770.636363636364</v>
      </c>
      <c r="L47" s="25">
        <f t="shared" si="8"/>
        <v>21.391278640059127</v>
      </c>
    </row>
    <row r="48" spans="1:12" x14ac:dyDescent="0.25">
      <c r="A48" s="21">
        <v>38</v>
      </c>
      <c r="B48" s="21" t="s">
        <v>182</v>
      </c>
      <c r="C48" s="21">
        <v>66000000</v>
      </c>
      <c r="D48" s="24">
        <f t="shared" si="0"/>
        <v>1515.1515151515152</v>
      </c>
      <c r="E48" s="21">
        <f t="shared" si="1"/>
        <v>3000</v>
      </c>
      <c r="F48" s="21">
        <f t="shared" si="2"/>
        <v>615</v>
      </c>
      <c r="G48" s="21">
        <f t="shared" si="3"/>
        <v>4287181.8181818184</v>
      </c>
      <c r="H48" s="21">
        <f t="shared" si="4"/>
        <v>1429.060606060606</v>
      </c>
      <c r="I48" s="21">
        <f t="shared" si="5"/>
        <v>8574.363636363636</v>
      </c>
      <c r="J48" s="25">
        <f t="shared" si="6"/>
        <v>12.942054693274205</v>
      </c>
      <c r="K48" s="21">
        <f t="shared" si="7"/>
        <v>12861.545454545456</v>
      </c>
      <c r="L48" s="25">
        <f t="shared" si="8"/>
        <v>19.913082039911309</v>
      </c>
    </row>
    <row r="49" spans="1:12" x14ac:dyDescent="0.25">
      <c r="A49" s="21">
        <v>39</v>
      </c>
      <c r="B49" s="21" t="s">
        <v>183</v>
      </c>
      <c r="C49" s="21">
        <v>57750000</v>
      </c>
      <c r="D49" s="24">
        <f t="shared" si="0"/>
        <v>1325.7575757575758</v>
      </c>
      <c r="E49" s="21">
        <f t="shared" si="1"/>
        <v>3000</v>
      </c>
      <c r="F49" s="21">
        <f t="shared" si="2"/>
        <v>615</v>
      </c>
      <c r="G49" s="21">
        <f t="shared" si="3"/>
        <v>4059909.0909090908</v>
      </c>
      <c r="H49" s="21">
        <f t="shared" si="4"/>
        <v>1353.3030303030303</v>
      </c>
      <c r="I49" s="21">
        <f t="shared" si="5"/>
        <v>8119.818181818182</v>
      </c>
      <c r="J49" s="25">
        <f t="shared" si="6"/>
        <v>12.202956393200296</v>
      </c>
      <c r="K49" s="21">
        <f t="shared" si="7"/>
        <v>12179.727272727272</v>
      </c>
      <c r="L49" s="25">
        <f t="shared" si="8"/>
        <v>18.804434589800444</v>
      </c>
    </row>
    <row r="50" spans="1:12" x14ac:dyDescent="0.25">
      <c r="A50" s="21">
        <v>40</v>
      </c>
      <c r="B50" s="21" t="s">
        <v>184</v>
      </c>
      <c r="C50" s="21">
        <v>60500000</v>
      </c>
      <c r="D50" s="24">
        <f t="shared" si="0"/>
        <v>1388.8888888888889</v>
      </c>
      <c r="E50" s="21">
        <f t="shared" si="1"/>
        <v>3000</v>
      </c>
      <c r="F50" s="21">
        <f t="shared" si="2"/>
        <v>615</v>
      </c>
      <c r="G50" s="21">
        <f t="shared" si="3"/>
        <v>4135666.666666667</v>
      </c>
      <c r="H50" s="21">
        <f t="shared" si="4"/>
        <v>1378.5555555555557</v>
      </c>
      <c r="I50" s="21">
        <f t="shared" si="5"/>
        <v>8271.3333333333339</v>
      </c>
      <c r="J50" s="25">
        <f t="shared" si="6"/>
        <v>12.449322493224933</v>
      </c>
      <c r="K50" s="21">
        <f t="shared" si="7"/>
        <v>12407.000000000002</v>
      </c>
      <c r="L50" s="25">
        <f t="shared" si="8"/>
        <v>19.1739837398374</v>
      </c>
    </row>
    <row r="51" spans="1:12" x14ac:dyDescent="0.25">
      <c r="A51" s="21">
        <v>41</v>
      </c>
      <c r="B51" s="21" t="s">
        <v>185</v>
      </c>
      <c r="C51" s="21">
        <v>50600000</v>
      </c>
      <c r="D51" s="24">
        <f t="shared" si="0"/>
        <v>1161.6161616161617</v>
      </c>
      <c r="E51" s="21">
        <f t="shared" si="1"/>
        <v>3000</v>
      </c>
      <c r="F51" s="21">
        <f t="shared" si="2"/>
        <v>615</v>
      </c>
      <c r="G51" s="21">
        <f t="shared" si="3"/>
        <v>3862939.393939394</v>
      </c>
      <c r="H51" s="21">
        <f t="shared" si="4"/>
        <v>1287.6464646464647</v>
      </c>
      <c r="I51" s="21">
        <f t="shared" si="5"/>
        <v>7725.878787878788</v>
      </c>
      <c r="J51" s="25">
        <f t="shared" si="6"/>
        <v>11.56240453313624</v>
      </c>
      <c r="K51" s="21">
        <f t="shared" si="7"/>
        <v>11588.818181818182</v>
      </c>
      <c r="L51" s="25">
        <f t="shared" si="8"/>
        <v>17.843606799704361</v>
      </c>
    </row>
    <row r="52" spans="1:12" x14ac:dyDescent="0.25">
      <c r="A52" s="21">
        <v>42</v>
      </c>
      <c r="B52" s="21" t="s">
        <v>186</v>
      </c>
      <c r="C52" s="21">
        <v>55000000</v>
      </c>
      <c r="D52" s="24">
        <f t="shared" si="0"/>
        <v>1262.6262626262626</v>
      </c>
      <c r="E52" s="21">
        <f t="shared" si="1"/>
        <v>3000</v>
      </c>
      <c r="F52" s="21">
        <f t="shared" si="2"/>
        <v>615</v>
      </c>
      <c r="G52" s="21">
        <f t="shared" si="3"/>
        <v>3984151.5151515151</v>
      </c>
      <c r="H52" s="21">
        <f t="shared" si="4"/>
        <v>1328.0505050505051</v>
      </c>
      <c r="I52" s="21">
        <f t="shared" si="5"/>
        <v>7968.30303030303</v>
      </c>
      <c r="J52" s="25">
        <f t="shared" si="6"/>
        <v>11.956590293175658</v>
      </c>
      <c r="K52" s="21">
        <f t="shared" si="7"/>
        <v>11952.454545454546</v>
      </c>
      <c r="L52" s="25">
        <f t="shared" si="8"/>
        <v>18.434885439763491</v>
      </c>
    </row>
    <row r="53" spans="1:12" x14ac:dyDescent="0.25">
      <c r="A53" s="21">
        <v>43</v>
      </c>
      <c r="B53" s="21" t="s">
        <v>187</v>
      </c>
      <c r="C53" s="21">
        <v>44000000</v>
      </c>
      <c r="D53" s="24">
        <f t="shared" si="0"/>
        <v>1010.10101010101</v>
      </c>
      <c r="E53" s="21">
        <f t="shared" si="1"/>
        <v>3000</v>
      </c>
      <c r="F53" s="21">
        <f t="shared" si="2"/>
        <v>615</v>
      </c>
      <c r="G53" s="21">
        <f t="shared" si="3"/>
        <v>3681121.2121212119</v>
      </c>
      <c r="H53" s="21">
        <f t="shared" si="4"/>
        <v>1227.0404040404039</v>
      </c>
      <c r="I53" s="21">
        <f t="shared" si="5"/>
        <v>7362.242424242424</v>
      </c>
      <c r="J53" s="25">
        <f t="shared" si="6"/>
        <v>10.971125893077112</v>
      </c>
      <c r="K53" s="21">
        <f t="shared" si="7"/>
        <v>11043.363636363636</v>
      </c>
      <c r="L53" s="25">
        <f t="shared" si="8"/>
        <v>16.956688839615669</v>
      </c>
    </row>
    <row r="54" spans="1:12" x14ac:dyDescent="0.25">
      <c r="A54" s="21">
        <v>44</v>
      </c>
      <c r="B54" s="21" t="s">
        <v>188</v>
      </c>
      <c r="C54" s="21">
        <v>52250000</v>
      </c>
      <c r="D54" s="24">
        <f t="shared" si="0"/>
        <v>1199.4949494949494</v>
      </c>
      <c r="E54" s="21">
        <f t="shared" si="1"/>
        <v>3000</v>
      </c>
      <c r="F54" s="21">
        <f t="shared" si="2"/>
        <v>615</v>
      </c>
      <c r="G54" s="21">
        <f t="shared" si="3"/>
        <v>3908393.9393939395</v>
      </c>
      <c r="H54" s="21">
        <f t="shared" si="4"/>
        <v>1302.7979797979799</v>
      </c>
      <c r="I54" s="21">
        <f t="shared" si="5"/>
        <v>7816.787878787879</v>
      </c>
      <c r="J54" s="25">
        <f t="shared" si="6"/>
        <v>11.710224193151022</v>
      </c>
      <c r="K54" s="21">
        <f t="shared" si="7"/>
        <v>11725.181818181818</v>
      </c>
      <c r="L54" s="25">
        <f t="shared" si="8"/>
        <v>18.065336289726535</v>
      </c>
    </row>
    <row r="55" spans="1:12" x14ac:dyDescent="0.25">
      <c r="A55" s="21">
        <v>45</v>
      </c>
      <c r="B55" s="21" t="s">
        <v>189</v>
      </c>
      <c r="C55" s="21">
        <v>38500000</v>
      </c>
      <c r="D55" s="24">
        <f t="shared" si="0"/>
        <v>883.83838383838383</v>
      </c>
      <c r="E55" s="21">
        <f t="shared" si="1"/>
        <v>3000</v>
      </c>
      <c r="F55" s="21">
        <f t="shared" si="2"/>
        <v>615</v>
      </c>
      <c r="G55" s="21">
        <f t="shared" si="3"/>
        <v>3529606.0606060605</v>
      </c>
      <c r="H55" s="21">
        <f t="shared" si="4"/>
        <v>1176.5353535353536</v>
      </c>
      <c r="I55" s="21">
        <f t="shared" si="5"/>
        <v>7059.212121212121</v>
      </c>
      <c r="J55" s="25">
        <f t="shared" si="6"/>
        <v>10.478393693027838</v>
      </c>
      <c r="K55" s="21">
        <f t="shared" si="7"/>
        <v>10588.818181818182</v>
      </c>
      <c r="L55" s="25">
        <f t="shared" si="8"/>
        <v>16.21759053954176</v>
      </c>
    </row>
    <row r="56" spans="1:12" x14ac:dyDescent="0.25">
      <c r="A56" s="21">
        <v>46</v>
      </c>
      <c r="B56" s="21" t="s">
        <v>190</v>
      </c>
      <c r="C56" s="21">
        <v>38500000</v>
      </c>
      <c r="D56" s="24">
        <f t="shared" si="0"/>
        <v>883.83838383838383</v>
      </c>
      <c r="E56" s="21">
        <f t="shared" si="1"/>
        <v>3000</v>
      </c>
      <c r="F56" s="21">
        <f t="shared" si="2"/>
        <v>615</v>
      </c>
      <c r="G56" s="21">
        <f t="shared" si="3"/>
        <v>3529606.0606060605</v>
      </c>
      <c r="H56" s="21">
        <f t="shared" si="4"/>
        <v>1176.5353535353536</v>
      </c>
      <c r="I56" s="21">
        <f t="shared" si="5"/>
        <v>7059.212121212121</v>
      </c>
      <c r="J56" s="25">
        <f t="shared" si="6"/>
        <v>10.478393693027838</v>
      </c>
      <c r="K56" s="21">
        <f t="shared" si="7"/>
        <v>10588.818181818182</v>
      </c>
      <c r="L56" s="25">
        <f t="shared" si="8"/>
        <v>16.21759053954176</v>
      </c>
    </row>
    <row r="57" spans="1:12" x14ac:dyDescent="0.25">
      <c r="D57" s="33">
        <f>AVERAGE(D11:D56)</f>
        <v>1214.4543258673696</v>
      </c>
      <c r="E57" s="21">
        <f t="shared" si="1"/>
        <v>3000</v>
      </c>
      <c r="G57" s="34">
        <f t="shared" si="3"/>
        <v>3926345.1910408437</v>
      </c>
      <c r="I57" s="34">
        <f t="shared" si="5"/>
        <v>7852.6903820816879</v>
      </c>
      <c r="K57" s="34">
        <f t="shared" si="7"/>
        <v>11779.035573122532</v>
      </c>
    </row>
  </sheetData>
  <mergeCells count="2">
    <mergeCell ref="A3:B3"/>
    <mergeCell ref="I8:L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CC_Res_Calculation!$B$32:$B$33</xm:f>
          </x14:formula1>
          <xm:sqref>D8</xm:sqref>
        </x14:dataValidation>
        <x14:dataValidation type="list" allowBlank="1" showInputMessage="1" showErrorMessage="1">
          <x14:formula1>
            <xm:f>CC_Res_Calculation!$B$30:$B$31</xm:f>
          </x14:formula1>
          <xm:sqref>D7</xm:sqref>
        </x14:dataValidation>
        <x14:dataValidation type="list" allowBlank="1" showInputMessage="1" showErrorMessage="1">
          <x14:formula1>
            <xm:f>CC_Res_Calculation!$B$18:$B$29</xm:f>
          </x14:formula1>
          <xm:sqref>D6</xm:sqref>
        </x14:dataValidation>
        <x14:dataValidation type="list" allowBlank="1" showInputMessage="1" showErrorMessage="1">
          <x14:formula1>
            <xm:f>CC_Res_Calculation!$B$5:$B$14</xm:f>
          </x14:formula1>
          <xm:sqref>D5</xm:sqref>
        </x14:dataValidation>
        <x14:dataValidation type="list" allowBlank="1" showInputMessage="1" showErrorMessage="1">
          <x14:formula1>
            <xm:f>CC_Res_Calculation!$C$3:$D$3</xm:f>
          </x14:formula1>
          <xm:sqref>D4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topLeftCell="M1" workbookViewId="0">
      <selection sqref="A1:XFD8"/>
    </sheetView>
  </sheetViews>
  <sheetFormatPr defaultRowHeight="15" x14ac:dyDescent="0.25"/>
  <cols>
    <col min="1" max="1" width="18.140625" customWidth="1"/>
    <col min="2" max="2" width="20.5703125" bestFit="1" customWidth="1"/>
    <col min="3" max="3" width="22.7109375" bestFit="1" customWidth="1"/>
    <col min="4" max="4" width="28.42578125" bestFit="1" customWidth="1"/>
    <col min="5" max="5" width="26.85546875" bestFit="1" customWidth="1"/>
    <col min="6" max="9" width="24" customWidth="1"/>
    <col min="10" max="10" width="23" customWidth="1"/>
    <col min="11" max="11" width="25.85546875" bestFit="1" customWidth="1"/>
    <col min="12" max="12" width="31.140625" bestFit="1" customWidth="1"/>
    <col min="13" max="13" width="26.85546875" bestFit="1" customWidth="1"/>
    <col min="14" max="14" width="31.140625" bestFit="1" customWidth="1"/>
    <col min="15" max="15" width="29.5703125" bestFit="1" customWidth="1"/>
  </cols>
  <sheetData>
    <row r="1" spans="1:15" ht="39" x14ac:dyDescent="0.25">
      <c r="A1" s="6" t="s">
        <v>33</v>
      </c>
      <c r="B1" s="7">
        <v>1000</v>
      </c>
      <c r="C1" s="6" t="s">
        <v>34</v>
      </c>
      <c r="D1" s="7">
        <v>1200</v>
      </c>
      <c r="E1" s="6" t="s">
        <v>35</v>
      </c>
      <c r="F1" s="8">
        <v>3.0000000000000001E-3</v>
      </c>
    </row>
    <row r="2" spans="1:15" x14ac:dyDescent="0.25">
      <c r="A2" s="9"/>
      <c r="B2" s="9"/>
    </row>
    <row r="3" spans="1:15" x14ac:dyDescent="0.25">
      <c r="A3" s="52" t="s">
        <v>36</v>
      </c>
      <c r="B3" s="53"/>
    </row>
    <row r="4" spans="1:15" x14ac:dyDescent="0.25">
      <c r="A4" s="10" t="s">
        <v>37</v>
      </c>
      <c r="B4" s="10">
        <f>INDEX(CC_Res_Calculation!$C$5:$D$14,MATCH($D$5,CC_Res_Calculation!B5:B14,0),MATCH($D$4,CC_Res_Calculation!C3:D3,0))</f>
        <v>1201</v>
      </c>
      <c r="C4" s="11" t="s">
        <v>38</v>
      </c>
      <c r="D4" s="7" t="s">
        <v>1</v>
      </c>
      <c r="E4" t="s">
        <v>39</v>
      </c>
    </row>
    <row r="5" spans="1:15" x14ac:dyDescent="0.25">
      <c r="A5" s="10" t="s">
        <v>40</v>
      </c>
      <c r="B5" s="10">
        <f>VLOOKUP($D$6,CC_Res_Calculation!$B$18:$C$29,2,FALSE)</f>
        <v>39</v>
      </c>
      <c r="C5" s="11" t="s">
        <v>41</v>
      </c>
      <c r="D5" s="7" t="s">
        <v>5</v>
      </c>
      <c r="E5" t="s">
        <v>42</v>
      </c>
    </row>
    <row r="6" spans="1:15" x14ac:dyDescent="0.25">
      <c r="A6" s="10" t="s">
        <v>43</v>
      </c>
      <c r="B6" s="10">
        <f>VLOOKUP($D$7,CC_Res_Calculation!B30:C31,2,FALSE)</f>
        <v>728</v>
      </c>
      <c r="C6" s="11" t="s">
        <v>44</v>
      </c>
      <c r="D6" s="7" t="s">
        <v>27</v>
      </c>
      <c r="E6" t="s">
        <v>45</v>
      </c>
    </row>
    <row r="7" spans="1:15" ht="26.25" x14ac:dyDescent="0.25">
      <c r="A7" s="10" t="s">
        <v>46</v>
      </c>
      <c r="B7" s="10">
        <f>VLOOKUP($D$8,CC_Res_Calculation!B32:C33,2,FALSE)</f>
        <v>0</v>
      </c>
      <c r="C7" s="11" t="s">
        <v>47</v>
      </c>
      <c r="D7" s="12" t="s">
        <v>30</v>
      </c>
      <c r="E7" t="s">
        <v>48</v>
      </c>
    </row>
    <row r="8" spans="1:15" x14ac:dyDescent="0.25">
      <c r="A8" s="13" t="s">
        <v>49</v>
      </c>
      <c r="B8" s="13">
        <f>SUM(B4:B7)</f>
        <v>1968</v>
      </c>
      <c r="C8" s="11" t="s">
        <v>50</v>
      </c>
      <c r="D8" s="7" t="s">
        <v>32</v>
      </c>
      <c r="I8" s="54" t="s">
        <v>51</v>
      </c>
      <c r="J8" s="54"/>
      <c r="K8" s="54"/>
      <c r="L8" s="55"/>
      <c r="N8" t="s">
        <v>52</v>
      </c>
      <c r="O8" s="14">
        <f>AVERAGE(D11:D89)</f>
        <v>1859.92883379247</v>
      </c>
    </row>
    <row r="9" spans="1:15" x14ac:dyDescent="0.25">
      <c r="K9">
        <v>204.48921707662964</v>
      </c>
      <c r="L9" s="17" t="s">
        <v>53</v>
      </c>
      <c r="M9" s="18">
        <f>AVERAGE(M11:M49)</f>
        <v>6.0418520456697937</v>
      </c>
      <c r="N9" s="19" t="s">
        <v>53</v>
      </c>
      <c r="O9" s="20">
        <f>AVERAGE(O11:O49)</f>
        <v>9.5627780685046915</v>
      </c>
    </row>
    <row r="10" spans="1:15" ht="30" x14ac:dyDescent="0.25">
      <c r="A10" s="21" t="s">
        <v>54</v>
      </c>
      <c r="B10" s="21" t="s">
        <v>55</v>
      </c>
      <c r="C10" s="21" t="s">
        <v>56</v>
      </c>
      <c r="D10" s="21" t="s">
        <v>57</v>
      </c>
      <c r="E10" s="35" t="s">
        <v>191</v>
      </c>
      <c r="F10" s="22" t="s">
        <v>192</v>
      </c>
      <c r="G10" s="22" t="s">
        <v>193</v>
      </c>
      <c r="H10" s="22" t="s">
        <v>194</v>
      </c>
      <c r="I10" s="22" t="s">
        <v>195</v>
      </c>
      <c r="J10" s="22" t="s">
        <v>60</v>
      </c>
      <c r="K10" s="23" t="s">
        <v>61</v>
      </c>
      <c r="L10" s="17" t="s">
        <v>62</v>
      </c>
      <c r="M10" s="17" t="s">
        <v>196</v>
      </c>
      <c r="N10" s="19" t="s">
        <v>64</v>
      </c>
      <c r="O10" s="20" t="s">
        <v>197</v>
      </c>
    </row>
    <row r="11" spans="1:15" x14ac:dyDescent="0.25">
      <c r="A11" s="21">
        <v>1</v>
      </c>
      <c r="B11" s="21" t="s">
        <v>198</v>
      </c>
      <c r="C11" s="24">
        <v>17800000</v>
      </c>
      <c r="D11" s="21">
        <v>408.63177226813593</v>
      </c>
      <c r="E11" s="36">
        <f>($B$1*10.5)-15%*($B$1*10.5-1*$B$1)+1*$B$1</f>
        <v>10075</v>
      </c>
      <c r="F11" s="36">
        <f>($B$1*1.5)-15%*($B$1*1.5-0.25*$B$1)+0.25*$B$1</f>
        <v>1562.5</v>
      </c>
      <c r="G11" s="21">
        <f>20.5%*E11</f>
        <v>2065.375</v>
      </c>
      <c r="H11" s="21">
        <f>20.5%*F11</f>
        <v>320.3125</v>
      </c>
      <c r="I11" s="21">
        <f>(G11+H11)/2</f>
        <v>1192.84375</v>
      </c>
      <c r="J11" s="21">
        <f>($D$1*D11+$B$1*$B$8)</f>
        <v>2458358.1267217631</v>
      </c>
      <c r="K11" s="21">
        <f>J11/E11</f>
        <v>244.00576940166383</v>
      </c>
      <c r="L11" s="21">
        <f>0.2%*J11</f>
        <v>4916.7162534435265</v>
      </c>
      <c r="M11" s="25">
        <f>(L11-I11)/I11</f>
        <v>3.1218443349713878</v>
      </c>
      <c r="N11" s="21">
        <f>J11*$F$1</f>
        <v>7375.0743801652889</v>
      </c>
      <c r="O11" s="25">
        <f>(N11-I11)/I11</f>
        <v>5.1827665024570813</v>
      </c>
    </row>
    <row r="12" spans="1:15" x14ac:dyDescent="0.25">
      <c r="A12" s="21">
        <v>2</v>
      </c>
      <c r="B12" s="21" t="s">
        <v>199</v>
      </c>
      <c r="C12" s="24">
        <v>67000000</v>
      </c>
      <c r="D12" s="21">
        <v>1538.1083562901745</v>
      </c>
      <c r="E12" s="36">
        <f t="shared" ref="E12:E46" si="0">($B$1*10.5)-15%*($B$1*10.5-1*$B$1)+1*$B$1</f>
        <v>10075</v>
      </c>
      <c r="F12" s="36">
        <f t="shared" ref="F12:F46" si="1">($B$1*1.5)-15%*($B$1*1.5-0.25*$B$1)+0.25*$B$1</f>
        <v>1562.5</v>
      </c>
      <c r="G12" s="21">
        <f t="shared" ref="G12:H46" si="2">20.5%*E12</f>
        <v>2065.375</v>
      </c>
      <c r="H12" s="21">
        <f t="shared" si="2"/>
        <v>320.3125</v>
      </c>
      <c r="I12" s="21">
        <f t="shared" ref="I12:I46" si="3">(G12+H12)/2</f>
        <v>1192.84375</v>
      </c>
      <c r="J12" s="21">
        <f t="shared" ref="J12:J46" si="4">($D$1*D12+$B$1*$B$8)</f>
        <v>3813730.0275482093</v>
      </c>
      <c r="K12" s="21">
        <f t="shared" ref="K12:K46" si="5">J12/E12</f>
        <v>378.53399777153442</v>
      </c>
      <c r="L12" s="21">
        <f t="shared" ref="L12:L46" si="6">0.2%*J12</f>
        <v>7627.4600550964187</v>
      </c>
      <c r="M12" s="25">
        <f t="shared" ref="M12:M46" si="7">(L12-I12)/I12</f>
        <v>5.3943496833482332</v>
      </c>
      <c r="N12" s="21">
        <f t="shared" ref="N12:N46" si="8">J12*$F$1</f>
        <v>11441.190082644629</v>
      </c>
      <c r="O12" s="25">
        <f t="shared" ref="O12:O46" si="9">(N12-I12)/I12</f>
        <v>8.5915245250223506</v>
      </c>
    </row>
    <row r="13" spans="1:15" x14ac:dyDescent="0.25">
      <c r="A13" s="21">
        <v>3</v>
      </c>
      <c r="B13" s="21" t="s">
        <v>200</v>
      </c>
      <c r="C13" s="24">
        <v>120700000</v>
      </c>
      <c r="D13" s="21">
        <v>2770.8907254361798</v>
      </c>
      <c r="E13" s="36">
        <f t="shared" si="0"/>
        <v>10075</v>
      </c>
      <c r="F13" s="36">
        <f t="shared" si="1"/>
        <v>1562.5</v>
      </c>
      <c r="G13" s="21">
        <f t="shared" si="2"/>
        <v>2065.375</v>
      </c>
      <c r="H13" s="21">
        <f t="shared" si="2"/>
        <v>320.3125</v>
      </c>
      <c r="I13" s="21">
        <f t="shared" si="3"/>
        <v>1192.84375</v>
      </c>
      <c r="J13" s="21">
        <f t="shared" si="4"/>
        <v>5293068.8705234155</v>
      </c>
      <c r="K13" s="21">
        <f t="shared" si="5"/>
        <v>525.36663727279563</v>
      </c>
      <c r="L13" s="21">
        <f t="shared" si="6"/>
        <v>10586.13774104683</v>
      </c>
      <c r="M13" s="25">
        <f t="shared" si="7"/>
        <v>7.8747061306619832</v>
      </c>
      <c r="N13" s="21">
        <f t="shared" si="8"/>
        <v>15879.206611570247</v>
      </c>
      <c r="O13" s="25">
        <f t="shared" si="9"/>
        <v>12.312059195992976</v>
      </c>
    </row>
    <row r="14" spans="1:15" x14ac:dyDescent="0.25">
      <c r="A14" s="21">
        <v>4</v>
      </c>
      <c r="B14" s="21" t="s">
        <v>201</v>
      </c>
      <c r="C14" s="21">
        <v>1613800000</v>
      </c>
      <c r="D14" s="21">
        <v>37047.75022956841</v>
      </c>
      <c r="E14" s="36">
        <f t="shared" si="0"/>
        <v>10075</v>
      </c>
      <c r="F14" s="36">
        <f t="shared" si="1"/>
        <v>1562.5</v>
      </c>
      <c r="G14" s="21">
        <f t="shared" si="2"/>
        <v>2065.375</v>
      </c>
      <c r="H14" s="21">
        <f t="shared" si="2"/>
        <v>320.3125</v>
      </c>
      <c r="I14" s="21">
        <f t="shared" si="3"/>
        <v>1192.84375</v>
      </c>
      <c r="J14" s="21">
        <f t="shared" si="4"/>
        <v>46425300.275482088</v>
      </c>
      <c r="K14" s="21">
        <f t="shared" si="5"/>
        <v>4607.970250668197</v>
      </c>
      <c r="L14" s="21">
        <f t="shared" si="6"/>
        <v>92850.600550964184</v>
      </c>
      <c r="M14" s="25">
        <f t="shared" si="7"/>
        <v>76.839700757927588</v>
      </c>
      <c r="N14" s="21">
        <f t="shared" si="8"/>
        <v>139275.90082644628</v>
      </c>
      <c r="O14" s="25">
        <f t="shared" si="9"/>
        <v>115.75955113689137</v>
      </c>
    </row>
    <row r="15" spans="1:15" x14ac:dyDescent="0.25">
      <c r="A15" s="21">
        <v>5</v>
      </c>
      <c r="B15" s="21" t="s">
        <v>202</v>
      </c>
      <c r="C15" s="24">
        <v>59000000</v>
      </c>
      <c r="D15" s="21">
        <v>1354.4536271809</v>
      </c>
      <c r="E15" s="36">
        <f t="shared" si="0"/>
        <v>10075</v>
      </c>
      <c r="F15" s="36">
        <f t="shared" si="1"/>
        <v>1562.5</v>
      </c>
      <c r="G15" s="21">
        <f t="shared" si="2"/>
        <v>2065.375</v>
      </c>
      <c r="H15" s="21">
        <f t="shared" si="2"/>
        <v>320.3125</v>
      </c>
      <c r="I15" s="21">
        <f t="shared" si="3"/>
        <v>1192.84375</v>
      </c>
      <c r="J15" s="21">
        <f t="shared" si="4"/>
        <v>3593344.3526170799</v>
      </c>
      <c r="K15" s="21">
        <f t="shared" si="5"/>
        <v>356.65948909350669</v>
      </c>
      <c r="L15" s="21">
        <f t="shared" si="6"/>
        <v>7186.6887052341599</v>
      </c>
      <c r="M15" s="25">
        <f t="shared" si="7"/>
        <v>5.0248366185715101</v>
      </c>
      <c r="N15" s="21">
        <f t="shared" si="8"/>
        <v>10780.03305785124</v>
      </c>
      <c r="O15" s="25">
        <f t="shared" si="9"/>
        <v>8.0372549278572656</v>
      </c>
    </row>
    <row r="16" spans="1:15" x14ac:dyDescent="0.25">
      <c r="A16" s="21">
        <v>6</v>
      </c>
      <c r="B16" s="21" t="s">
        <v>203</v>
      </c>
      <c r="C16" s="24">
        <v>45000000</v>
      </c>
      <c r="D16" s="21">
        <v>1033.0578512396694</v>
      </c>
      <c r="E16" s="36">
        <f t="shared" si="0"/>
        <v>10075</v>
      </c>
      <c r="F16" s="36">
        <f t="shared" si="1"/>
        <v>1562.5</v>
      </c>
      <c r="G16" s="21">
        <f t="shared" si="2"/>
        <v>2065.375</v>
      </c>
      <c r="H16" s="21">
        <f t="shared" si="2"/>
        <v>320.3125</v>
      </c>
      <c r="I16" s="21">
        <f t="shared" si="3"/>
        <v>1192.84375</v>
      </c>
      <c r="J16" s="21">
        <f t="shared" si="4"/>
        <v>3207669.4214876033</v>
      </c>
      <c r="K16" s="21">
        <f t="shared" si="5"/>
        <v>318.37909890695812</v>
      </c>
      <c r="L16" s="21">
        <f t="shared" si="6"/>
        <v>6415.3388429752067</v>
      </c>
      <c r="M16" s="25">
        <f t="shared" si="7"/>
        <v>4.3781887552122454</v>
      </c>
      <c r="N16" s="21">
        <f t="shared" si="8"/>
        <v>9623.008264462811</v>
      </c>
      <c r="O16" s="25">
        <f t="shared" si="9"/>
        <v>7.0672831328183685</v>
      </c>
    </row>
    <row r="17" spans="1:15" x14ac:dyDescent="0.25">
      <c r="A17" s="21">
        <v>7</v>
      </c>
      <c r="B17" s="21" t="s">
        <v>204</v>
      </c>
      <c r="C17" s="21">
        <v>61500000</v>
      </c>
      <c r="D17" s="21">
        <v>1411.8457300275481</v>
      </c>
      <c r="E17" s="36">
        <f t="shared" si="0"/>
        <v>10075</v>
      </c>
      <c r="F17" s="36">
        <f t="shared" si="1"/>
        <v>1562.5</v>
      </c>
      <c r="G17" s="21">
        <f t="shared" si="2"/>
        <v>2065.375</v>
      </c>
      <c r="H17" s="21">
        <f t="shared" si="2"/>
        <v>320.3125</v>
      </c>
      <c r="I17" s="21">
        <f t="shared" si="3"/>
        <v>1192.84375</v>
      </c>
      <c r="J17" s="21">
        <f t="shared" si="4"/>
        <v>3662214.8760330575</v>
      </c>
      <c r="K17" s="21">
        <f t="shared" si="5"/>
        <v>363.49527305539033</v>
      </c>
      <c r="L17" s="21">
        <f t="shared" si="6"/>
        <v>7324.4297520661148</v>
      </c>
      <c r="M17" s="25">
        <f t="shared" si="7"/>
        <v>5.1403094513142351</v>
      </c>
      <c r="N17" s="21">
        <f t="shared" si="8"/>
        <v>10986.644628099173</v>
      </c>
      <c r="O17" s="25">
        <f t="shared" si="9"/>
        <v>8.2104641769713531</v>
      </c>
    </row>
    <row r="18" spans="1:15" x14ac:dyDescent="0.25">
      <c r="A18" s="21">
        <v>8</v>
      </c>
      <c r="B18" s="21" t="s">
        <v>205</v>
      </c>
      <c r="C18" s="24">
        <v>14000000</v>
      </c>
      <c r="D18" s="21">
        <v>321.39577594123051</v>
      </c>
      <c r="E18" s="36">
        <f t="shared" si="0"/>
        <v>10075</v>
      </c>
      <c r="F18" s="36">
        <f t="shared" si="1"/>
        <v>1562.5</v>
      </c>
      <c r="G18" s="21">
        <f t="shared" si="2"/>
        <v>2065.375</v>
      </c>
      <c r="H18" s="21">
        <f t="shared" si="2"/>
        <v>320.3125</v>
      </c>
      <c r="I18" s="21">
        <f t="shared" si="3"/>
        <v>1192.84375</v>
      </c>
      <c r="J18" s="21">
        <f t="shared" si="4"/>
        <v>2353674.9311294765</v>
      </c>
      <c r="K18" s="21">
        <f t="shared" si="5"/>
        <v>233.61537777960064</v>
      </c>
      <c r="L18" s="21">
        <f t="shared" si="6"/>
        <v>4707.3498622589532</v>
      </c>
      <c r="M18" s="25">
        <f t="shared" si="7"/>
        <v>2.9463256292024442</v>
      </c>
      <c r="N18" s="21">
        <f t="shared" si="8"/>
        <v>7061.0247933884293</v>
      </c>
      <c r="O18" s="25">
        <f t="shared" si="9"/>
        <v>4.9194884438036661</v>
      </c>
    </row>
    <row r="19" spans="1:15" x14ac:dyDescent="0.25">
      <c r="A19" s="21">
        <v>9</v>
      </c>
      <c r="B19" s="21" t="s">
        <v>206</v>
      </c>
      <c r="C19" s="24">
        <v>10000000</v>
      </c>
      <c r="D19" s="21">
        <v>229.5684113865932</v>
      </c>
      <c r="E19" s="36">
        <f t="shared" si="0"/>
        <v>10075</v>
      </c>
      <c r="F19" s="36">
        <f t="shared" si="1"/>
        <v>1562.5</v>
      </c>
      <c r="G19" s="21">
        <f t="shared" si="2"/>
        <v>2065.375</v>
      </c>
      <c r="H19" s="21">
        <f t="shared" si="2"/>
        <v>320.3125</v>
      </c>
      <c r="I19" s="21">
        <f t="shared" si="3"/>
        <v>1192.84375</v>
      </c>
      <c r="J19" s="21">
        <f t="shared" si="4"/>
        <v>2243482.0936639118</v>
      </c>
      <c r="K19" s="21">
        <f t="shared" si="5"/>
        <v>222.67812344058677</v>
      </c>
      <c r="L19" s="21">
        <f t="shared" si="6"/>
        <v>4486.9641873278233</v>
      </c>
      <c r="M19" s="25">
        <f t="shared" si="7"/>
        <v>2.7615690968140827</v>
      </c>
      <c r="N19" s="21">
        <f t="shared" si="8"/>
        <v>6730.4462809917359</v>
      </c>
      <c r="O19" s="25">
        <f t="shared" si="9"/>
        <v>4.6423536452211245</v>
      </c>
    </row>
    <row r="20" spans="1:15" x14ac:dyDescent="0.25">
      <c r="A20" s="21">
        <v>11</v>
      </c>
      <c r="B20" s="21" t="s">
        <v>207</v>
      </c>
      <c r="C20" s="21">
        <v>39500000</v>
      </c>
      <c r="D20" s="21">
        <v>906.79522497704318</v>
      </c>
      <c r="E20" s="36">
        <f t="shared" si="0"/>
        <v>10075</v>
      </c>
      <c r="F20" s="36">
        <f t="shared" si="1"/>
        <v>1562.5</v>
      </c>
      <c r="G20" s="21">
        <f t="shared" si="2"/>
        <v>2065.375</v>
      </c>
      <c r="H20" s="21">
        <f t="shared" si="2"/>
        <v>320.3125</v>
      </c>
      <c r="I20" s="21">
        <f t="shared" si="3"/>
        <v>1192.84375</v>
      </c>
      <c r="J20" s="21">
        <f t="shared" si="4"/>
        <v>3056154.269972452</v>
      </c>
      <c r="K20" s="21">
        <f t="shared" si="5"/>
        <v>303.34037419081409</v>
      </c>
      <c r="L20" s="21">
        <f t="shared" si="6"/>
        <v>6112.3085399449037</v>
      </c>
      <c r="M20" s="25">
        <f t="shared" si="7"/>
        <v>4.1241485231782482</v>
      </c>
      <c r="N20" s="21">
        <f t="shared" si="8"/>
        <v>9168.4628099173569</v>
      </c>
      <c r="O20" s="25">
        <f t="shared" si="9"/>
        <v>6.6862227847673736</v>
      </c>
    </row>
    <row r="21" spans="1:15" x14ac:dyDescent="0.25">
      <c r="A21" s="21">
        <v>12</v>
      </c>
      <c r="B21" s="21" t="s">
        <v>208</v>
      </c>
      <c r="C21" s="21">
        <v>16400000</v>
      </c>
      <c r="D21" s="21">
        <v>376.49219467401286</v>
      </c>
      <c r="E21" s="36">
        <f t="shared" si="0"/>
        <v>10075</v>
      </c>
      <c r="F21" s="36">
        <f t="shared" si="1"/>
        <v>1562.5</v>
      </c>
      <c r="G21" s="21">
        <f t="shared" si="2"/>
        <v>2065.375</v>
      </c>
      <c r="H21" s="21">
        <f t="shared" si="2"/>
        <v>320.3125</v>
      </c>
      <c r="I21" s="21">
        <f t="shared" si="3"/>
        <v>1192.84375</v>
      </c>
      <c r="J21" s="21">
        <f t="shared" si="4"/>
        <v>2419790.6336088153</v>
      </c>
      <c r="K21" s="21">
        <f t="shared" si="5"/>
        <v>240.17773038300896</v>
      </c>
      <c r="L21" s="21">
        <f t="shared" si="6"/>
        <v>4839.5812672176307</v>
      </c>
      <c r="M21" s="25">
        <f t="shared" si="7"/>
        <v>3.0571795486354612</v>
      </c>
      <c r="N21" s="21">
        <f t="shared" si="8"/>
        <v>7259.3719008264461</v>
      </c>
      <c r="O21" s="25">
        <f t="shared" si="9"/>
        <v>5.0857693229531913</v>
      </c>
    </row>
    <row r="22" spans="1:15" x14ac:dyDescent="0.25">
      <c r="A22" s="21">
        <v>13</v>
      </c>
      <c r="B22" s="21" t="s">
        <v>209</v>
      </c>
      <c r="C22" s="21">
        <v>19500000</v>
      </c>
      <c r="D22" s="21">
        <v>447.65840220385672</v>
      </c>
      <c r="E22" s="36">
        <f t="shared" si="0"/>
        <v>10075</v>
      </c>
      <c r="F22" s="36">
        <f t="shared" si="1"/>
        <v>1562.5</v>
      </c>
      <c r="G22" s="21">
        <f t="shared" si="2"/>
        <v>2065.375</v>
      </c>
      <c r="H22" s="21">
        <f t="shared" si="2"/>
        <v>320.3125</v>
      </c>
      <c r="I22" s="21">
        <f t="shared" si="3"/>
        <v>1192.84375</v>
      </c>
      <c r="J22" s="21">
        <f t="shared" si="4"/>
        <v>2505190.0826446279</v>
      </c>
      <c r="K22" s="21">
        <f t="shared" si="5"/>
        <v>248.6541024957447</v>
      </c>
      <c r="L22" s="21">
        <f t="shared" si="6"/>
        <v>5010.3801652892562</v>
      </c>
      <c r="M22" s="25">
        <f t="shared" si="7"/>
        <v>3.2003658612364414</v>
      </c>
      <c r="N22" s="21">
        <f t="shared" si="8"/>
        <v>7515.5702479338843</v>
      </c>
      <c r="O22" s="25">
        <f t="shared" si="9"/>
        <v>5.3005487918546619</v>
      </c>
    </row>
    <row r="23" spans="1:15" x14ac:dyDescent="0.25">
      <c r="A23" s="21">
        <v>14</v>
      </c>
      <c r="B23" s="21" t="s">
        <v>210</v>
      </c>
      <c r="C23" s="21">
        <v>15800000</v>
      </c>
      <c r="D23" s="21">
        <v>362.71808999081725</v>
      </c>
      <c r="E23" s="36">
        <f t="shared" si="0"/>
        <v>10075</v>
      </c>
      <c r="F23" s="36">
        <f t="shared" si="1"/>
        <v>1562.5</v>
      </c>
      <c r="G23" s="21">
        <f t="shared" si="2"/>
        <v>2065.375</v>
      </c>
      <c r="H23" s="21">
        <f t="shared" si="2"/>
        <v>320.3125</v>
      </c>
      <c r="I23" s="21">
        <f t="shared" si="3"/>
        <v>1192.84375</v>
      </c>
      <c r="J23" s="21">
        <f t="shared" si="4"/>
        <v>2403261.7079889807</v>
      </c>
      <c r="K23" s="21">
        <f t="shared" si="5"/>
        <v>238.5371422321569</v>
      </c>
      <c r="L23" s="21">
        <f t="shared" si="6"/>
        <v>4806.5234159779611</v>
      </c>
      <c r="M23" s="25">
        <f t="shared" si="7"/>
        <v>3.0294660687772068</v>
      </c>
      <c r="N23" s="21">
        <f t="shared" si="8"/>
        <v>7209.7851239669426</v>
      </c>
      <c r="O23" s="25">
        <f t="shared" si="9"/>
        <v>5.0441991031658109</v>
      </c>
    </row>
    <row r="24" spans="1:15" x14ac:dyDescent="0.25">
      <c r="A24" s="21">
        <v>15</v>
      </c>
      <c r="B24" s="21" t="s">
        <v>211</v>
      </c>
      <c r="C24" s="21">
        <v>31250000</v>
      </c>
      <c r="D24" s="21">
        <v>717.4012855831038</v>
      </c>
      <c r="E24" s="36">
        <f t="shared" si="0"/>
        <v>10075</v>
      </c>
      <c r="F24" s="36">
        <f t="shared" si="1"/>
        <v>1562.5</v>
      </c>
      <c r="G24" s="21">
        <f t="shared" si="2"/>
        <v>2065.375</v>
      </c>
      <c r="H24" s="21">
        <f t="shared" si="2"/>
        <v>320.3125</v>
      </c>
      <c r="I24" s="21">
        <f t="shared" si="3"/>
        <v>1192.84375</v>
      </c>
      <c r="J24" s="21">
        <f t="shared" si="4"/>
        <v>2828881.5426997244</v>
      </c>
      <c r="K24" s="21">
        <f t="shared" si="5"/>
        <v>280.78228711659796</v>
      </c>
      <c r="L24" s="21">
        <f t="shared" si="6"/>
        <v>5657.7630853994488</v>
      </c>
      <c r="M24" s="25">
        <f t="shared" si="7"/>
        <v>3.7430881751272524</v>
      </c>
      <c r="N24" s="21">
        <f t="shared" si="8"/>
        <v>8486.6446280991731</v>
      </c>
      <c r="O24" s="25">
        <f t="shared" si="9"/>
        <v>6.1146322626908791</v>
      </c>
    </row>
    <row r="25" spans="1:15" x14ac:dyDescent="0.25">
      <c r="A25" s="21">
        <v>16</v>
      </c>
      <c r="B25" s="21" t="s">
        <v>212</v>
      </c>
      <c r="C25" s="21">
        <v>23300000</v>
      </c>
      <c r="D25" s="21">
        <v>534.89439853076215</v>
      </c>
      <c r="E25" s="36">
        <f t="shared" si="0"/>
        <v>10075</v>
      </c>
      <c r="F25" s="36">
        <f t="shared" si="1"/>
        <v>1562.5</v>
      </c>
      <c r="G25" s="21">
        <f t="shared" si="2"/>
        <v>2065.375</v>
      </c>
      <c r="H25" s="21">
        <f t="shared" si="2"/>
        <v>320.3125</v>
      </c>
      <c r="I25" s="21">
        <f t="shared" si="3"/>
        <v>1192.84375</v>
      </c>
      <c r="J25" s="21">
        <f t="shared" si="4"/>
        <v>2609873.2782369144</v>
      </c>
      <c r="K25" s="21">
        <f t="shared" si="5"/>
        <v>259.04449411780786</v>
      </c>
      <c r="L25" s="21">
        <f t="shared" si="6"/>
        <v>5219.7465564738286</v>
      </c>
      <c r="M25" s="25">
        <f t="shared" si="7"/>
        <v>3.3758845670053841</v>
      </c>
      <c r="N25" s="21">
        <f t="shared" si="8"/>
        <v>7829.6198347107438</v>
      </c>
      <c r="O25" s="25">
        <f t="shared" si="9"/>
        <v>5.563826850508077</v>
      </c>
    </row>
    <row r="26" spans="1:15" x14ac:dyDescent="0.25">
      <c r="A26" s="21">
        <v>17</v>
      </c>
      <c r="B26" s="21" t="s">
        <v>213</v>
      </c>
      <c r="C26" s="24">
        <v>65000000</v>
      </c>
      <c r="D26" s="21">
        <v>1492.1946740128558</v>
      </c>
      <c r="E26" s="36">
        <f t="shared" si="0"/>
        <v>10075</v>
      </c>
      <c r="F26" s="36">
        <f t="shared" si="1"/>
        <v>1562.5</v>
      </c>
      <c r="G26" s="21">
        <f t="shared" si="2"/>
        <v>2065.375</v>
      </c>
      <c r="H26" s="21">
        <f t="shared" si="2"/>
        <v>320.3125</v>
      </c>
      <c r="I26" s="21">
        <f t="shared" si="3"/>
        <v>1192.84375</v>
      </c>
      <c r="J26" s="21">
        <f t="shared" si="4"/>
        <v>3758633.6088154269</v>
      </c>
      <c r="K26" s="21">
        <f t="shared" si="5"/>
        <v>373.06537060202749</v>
      </c>
      <c r="L26" s="21">
        <f t="shared" si="6"/>
        <v>7517.2672176308542</v>
      </c>
      <c r="M26" s="25">
        <f t="shared" si="7"/>
        <v>5.3019714171540526</v>
      </c>
      <c r="N26" s="21">
        <f t="shared" si="8"/>
        <v>11275.900826446281</v>
      </c>
      <c r="O26" s="25">
        <f t="shared" si="9"/>
        <v>8.4529571257310785</v>
      </c>
    </row>
    <row r="27" spans="1:15" x14ac:dyDescent="0.25">
      <c r="A27" s="21">
        <v>18</v>
      </c>
      <c r="B27" s="21" t="s">
        <v>214</v>
      </c>
      <c r="C27" s="24">
        <v>34750000</v>
      </c>
      <c r="D27" s="21">
        <v>797.75022956841144</v>
      </c>
      <c r="E27" s="36">
        <f t="shared" si="0"/>
        <v>10075</v>
      </c>
      <c r="F27" s="36">
        <f t="shared" si="1"/>
        <v>1562.5</v>
      </c>
      <c r="G27" s="21">
        <f t="shared" si="2"/>
        <v>2065.375</v>
      </c>
      <c r="H27" s="21">
        <f t="shared" si="2"/>
        <v>320.3125</v>
      </c>
      <c r="I27" s="21">
        <f t="shared" si="3"/>
        <v>1192.84375</v>
      </c>
      <c r="J27" s="21">
        <f t="shared" si="4"/>
        <v>2925300.2754820939</v>
      </c>
      <c r="K27" s="21">
        <f t="shared" si="5"/>
        <v>290.35238466323511</v>
      </c>
      <c r="L27" s="21">
        <f t="shared" si="6"/>
        <v>5850.6005509641882</v>
      </c>
      <c r="M27" s="25">
        <f t="shared" si="7"/>
        <v>3.90475014096707</v>
      </c>
      <c r="N27" s="21">
        <f t="shared" si="8"/>
        <v>8775.9008264462827</v>
      </c>
      <c r="O27" s="25">
        <f t="shared" si="9"/>
        <v>6.3571252114506054</v>
      </c>
    </row>
    <row r="28" spans="1:15" x14ac:dyDescent="0.25">
      <c r="A28" s="21">
        <v>19</v>
      </c>
      <c r="B28" s="21" t="s">
        <v>215</v>
      </c>
      <c r="C28" s="24">
        <v>28000000</v>
      </c>
      <c r="D28" s="21">
        <v>642.79155188246102</v>
      </c>
      <c r="E28" s="36">
        <f t="shared" si="0"/>
        <v>10075</v>
      </c>
      <c r="F28" s="36">
        <f t="shared" si="1"/>
        <v>1562.5</v>
      </c>
      <c r="G28" s="21">
        <f t="shared" si="2"/>
        <v>2065.375</v>
      </c>
      <c r="H28" s="21">
        <f t="shared" si="2"/>
        <v>320.3125</v>
      </c>
      <c r="I28" s="21">
        <f t="shared" si="3"/>
        <v>1192.84375</v>
      </c>
      <c r="J28" s="21">
        <f t="shared" si="4"/>
        <v>2739349.862258953</v>
      </c>
      <c r="K28" s="21">
        <f t="shared" si="5"/>
        <v>271.89576796614921</v>
      </c>
      <c r="L28" s="21">
        <f t="shared" si="6"/>
        <v>5478.6997245179064</v>
      </c>
      <c r="M28" s="25">
        <f t="shared" si="7"/>
        <v>3.5929734925617094</v>
      </c>
      <c r="N28" s="21">
        <f t="shared" si="8"/>
        <v>8218.0495867768586</v>
      </c>
      <c r="O28" s="25">
        <f t="shared" si="9"/>
        <v>5.8894602388425632</v>
      </c>
    </row>
    <row r="29" spans="1:15" x14ac:dyDescent="0.25">
      <c r="A29" s="21">
        <v>20</v>
      </c>
      <c r="B29" s="21" t="s">
        <v>216</v>
      </c>
      <c r="C29" s="24">
        <v>75000000</v>
      </c>
      <c r="D29" s="21">
        <v>1721.763085399449</v>
      </c>
      <c r="E29" s="36">
        <f t="shared" si="0"/>
        <v>10075</v>
      </c>
      <c r="F29" s="36">
        <f t="shared" si="1"/>
        <v>1562.5</v>
      </c>
      <c r="G29" s="21">
        <f t="shared" si="2"/>
        <v>2065.375</v>
      </c>
      <c r="H29" s="21">
        <f t="shared" si="2"/>
        <v>320.3125</v>
      </c>
      <c r="I29" s="21">
        <f t="shared" si="3"/>
        <v>1192.84375</v>
      </c>
      <c r="J29" s="21">
        <f t="shared" si="4"/>
        <v>4034115.7024793387</v>
      </c>
      <c r="K29" s="21">
        <f t="shared" si="5"/>
        <v>400.40850644956214</v>
      </c>
      <c r="L29" s="21">
        <f t="shared" si="6"/>
        <v>8068.2314049586776</v>
      </c>
      <c r="M29" s="25">
        <f t="shared" si="7"/>
        <v>5.7638627481249554</v>
      </c>
      <c r="N29" s="21">
        <f t="shared" si="8"/>
        <v>12102.347107438016</v>
      </c>
      <c r="O29" s="25">
        <f t="shared" si="9"/>
        <v>9.1457941221874339</v>
      </c>
    </row>
    <row r="30" spans="1:15" x14ac:dyDescent="0.25">
      <c r="A30" s="21">
        <v>21</v>
      </c>
      <c r="B30" s="21" t="s">
        <v>217</v>
      </c>
      <c r="C30" s="24">
        <v>25000000</v>
      </c>
      <c r="D30" s="21">
        <v>573.92102846648299</v>
      </c>
      <c r="E30" s="36">
        <f t="shared" si="0"/>
        <v>10075</v>
      </c>
      <c r="F30" s="36">
        <f t="shared" si="1"/>
        <v>1562.5</v>
      </c>
      <c r="G30" s="21">
        <f t="shared" si="2"/>
        <v>2065.375</v>
      </c>
      <c r="H30" s="21">
        <f t="shared" si="2"/>
        <v>320.3125</v>
      </c>
      <c r="I30" s="21">
        <f t="shared" si="3"/>
        <v>1192.84375</v>
      </c>
      <c r="J30" s="21">
        <f t="shared" si="4"/>
        <v>2656705.2341597797</v>
      </c>
      <c r="K30" s="21">
        <f t="shared" si="5"/>
        <v>263.69282721188881</v>
      </c>
      <c r="L30" s="21">
        <f t="shared" si="6"/>
        <v>5313.4104683195592</v>
      </c>
      <c r="M30" s="25">
        <f t="shared" si="7"/>
        <v>3.4544060932704381</v>
      </c>
      <c r="N30" s="21">
        <f t="shared" si="8"/>
        <v>7970.1157024793392</v>
      </c>
      <c r="O30" s="25">
        <f t="shared" si="9"/>
        <v>5.6816091399056576</v>
      </c>
    </row>
    <row r="31" spans="1:15" x14ac:dyDescent="0.25">
      <c r="A31" s="21">
        <v>22</v>
      </c>
      <c r="B31" s="21" t="s">
        <v>218</v>
      </c>
      <c r="C31" s="24">
        <v>13600000</v>
      </c>
      <c r="D31" s="21">
        <v>312.21303948576679</v>
      </c>
      <c r="E31" s="36">
        <f t="shared" si="0"/>
        <v>10075</v>
      </c>
      <c r="F31" s="36">
        <f t="shared" si="1"/>
        <v>1562.5</v>
      </c>
      <c r="G31" s="21">
        <f t="shared" si="2"/>
        <v>2065.375</v>
      </c>
      <c r="H31" s="21">
        <f t="shared" si="2"/>
        <v>320.3125</v>
      </c>
      <c r="I31" s="21">
        <f t="shared" si="3"/>
        <v>1192.84375</v>
      </c>
      <c r="J31" s="21">
        <f t="shared" si="4"/>
        <v>2342655.6473829201</v>
      </c>
      <c r="K31" s="21">
        <f t="shared" si="5"/>
        <v>232.52165234569927</v>
      </c>
      <c r="L31" s="21">
        <f t="shared" si="6"/>
        <v>4685.3112947658401</v>
      </c>
      <c r="M31" s="25">
        <f t="shared" si="7"/>
        <v>2.9278499759636079</v>
      </c>
      <c r="N31" s="21">
        <f t="shared" si="8"/>
        <v>7027.9669421487606</v>
      </c>
      <c r="O31" s="25">
        <f t="shared" si="9"/>
        <v>4.8917749639454122</v>
      </c>
    </row>
    <row r="32" spans="1:15" x14ac:dyDescent="0.25">
      <c r="A32" s="21">
        <v>24</v>
      </c>
      <c r="B32" s="23" t="s">
        <v>219</v>
      </c>
      <c r="C32" s="24">
        <v>56000000</v>
      </c>
      <c r="D32" s="21">
        <v>1285.583103764922</v>
      </c>
      <c r="E32" s="36">
        <f t="shared" si="0"/>
        <v>10075</v>
      </c>
      <c r="F32" s="36">
        <f t="shared" si="1"/>
        <v>1562.5</v>
      </c>
      <c r="G32" s="21">
        <f t="shared" si="2"/>
        <v>2065.375</v>
      </c>
      <c r="H32" s="21">
        <f t="shared" si="2"/>
        <v>320.3125</v>
      </c>
      <c r="I32" s="21">
        <f t="shared" si="3"/>
        <v>1192.84375</v>
      </c>
      <c r="J32" s="21">
        <f t="shared" si="4"/>
        <v>3510699.7245179066</v>
      </c>
      <c r="K32" s="21">
        <f t="shared" si="5"/>
        <v>348.4565483392463</v>
      </c>
      <c r="L32" s="21">
        <f t="shared" si="6"/>
        <v>7021.3994490358136</v>
      </c>
      <c r="M32" s="25">
        <f t="shared" si="7"/>
        <v>4.8862692192802397</v>
      </c>
      <c r="N32" s="21">
        <f t="shared" si="8"/>
        <v>10532.099173553719</v>
      </c>
      <c r="O32" s="25">
        <f t="shared" si="9"/>
        <v>7.8294038289203582</v>
      </c>
    </row>
    <row r="33" spans="1:15" x14ac:dyDescent="0.25">
      <c r="A33" s="21">
        <v>25</v>
      </c>
      <c r="B33" s="23" t="s">
        <v>220</v>
      </c>
      <c r="C33" s="24">
        <v>50000000</v>
      </c>
      <c r="D33" s="21">
        <v>1147.842056932966</v>
      </c>
      <c r="E33" s="36">
        <f t="shared" si="0"/>
        <v>10075</v>
      </c>
      <c r="F33" s="36">
        <f t="shared" si="1"/>
        <v>1562.5</v>
      </c>
      <c r="G33" s="21">
        <f t="shared" si="2"/>
        <v>2065.375</v>
      </c>
      <c r="H33" s="21">
        <f t="shared" si="2"/>
        <v>320.3125</v>
      </c>
      <c r="I33" s="21">
        <f t="shared" si="3"/>
        <v>1192.84375</v>
      </c>
      <c r="J33" s="21">
        <f t="shared" si="4"/>
        <v>3345410.4683195595</v>
      </c>
      <c r="K33" s="21">
        <f t="shared" si="5"/>
        <v>332.0506668307255</v>
      </c>
      <c r="L33" s="21">
        <f t="shared" si="6"/>
        <v>6690.8209366391193</v>
      </c>
      <c r="M33" s="25">
        <f t="shared" si="7"/>
        <v>4.6091344206976981</v>
      </c>
      <c r="N33" s="21">
        <f t="shared" si="8"/>
        <v>10036.231404958678</v>
      </c>
      <c r="O33" s="25">
        <f t="shared" si="9"/>
        <v>7.4137016310465462</v>
      </c>
    </row>
    <row r="34" spans="1:15" x14ac:dyDescent="0.25">
      <c r="A34" s="21">
        <v>26</v>
      </c>
      <c r="B34" s="23" t="s">
        <v>221</v>
      </c>
      <c r="C34" s="24">
        <v>8363600</v>
      </c>
      <c r="D34" s="21">
        <v>192.00183654729111</v>
      </c>
      <c r="E34" s="36">
        <f t="shared" si="0"/>
        <v>10075</v>
      </c>
      <c r="F34" s="36">
        <f t="shared" si="1"/>
        <v>1562.5</v>
      </c>
      <c r="G34" s="21">
        <f t="shared" si="2"/>
        <v>2065.375</v>
      </c>
      <c r="H34" s="21">
        <f t="shared" si="2"/>
        <v>320.3125</v>
      </c>
      <c r="I34" s="21">
        <f t="shared" si="3"/>
        <v>1192.84375</v>
      </c>
      <c r="J34" s="21">
        <f t="shared" si="4"/>
        <v>2198402.2038567495</v>
      </c>
      <c r="K34" s="21">
        <f t="shared" si="5"/>
        <v>218.20369269049621</v>
      </c>
      <c r="L34" s="21">
        <f t="shared" si="6"/>
        <v>4396.8044077134991</v>
      </c>
      <c r="M34" s="25">
        <f t="shared" si="7"/>
        <v>2.6859851994140045</v>
      </c>
      <c r="N34" s="21">
        <f t="shared" si="8"/>
        <v>6595.2066115702482</v>
      </c>
      <c r="O34" s="25">
        <f t="shared" si="9"/>
        <v>4.528977799121007</v>
      </c>
    </row>
    <row r="35" spans="1:15" x14ac:dyDescent="0.25">
      <c r="A35" s="21">
        <v>27</v>
      </c>
      <c r="B35" s="23" t="s">
        <v>222</v>
      </c>
      <c r="C35" s="24">
        <v>8712000</v>
      </c>
      <c r="D35" s="21">
        <v>200</v>
      </c>
      <c r="E35" s="36">
        <f t="shared" si="0"/>
        <v>10075</v>
      </c>
      <c r="F35" s="36">
        <f t="shared" si="1"/>
        <v>1562.5</v>
      </c>
      <c r="G35" s="21">
        <f t="shared" si="2"/>
        <v>2065.375</v>
      </c>
      <c r="H35" s="21">
        <f t="shared" si="2"/>
        <v>320.3125</v>
      </c>
      <c r="I35" s="21">
        <f t="shared" si="3"/>
        <v>1192.84375</v>
      </c>
      <c r="J35" s="21">
        <f t="shared" si="4"/>
        <v>2208000</v>
      </c>
      <c r="K35" s="21">
        <f t="shared" si="5"/>
        <v>219.15632754342431</v>
      </c>
      <c r="L35" s="21">
        <f t="shared" si="6"/>
        <v>4416</v>
      </c>
      <c r="M35" s="25">
        <f t="shared" si="7"/>
        <v>2.7020774933850307</v>
      </c>
      <c r="N35" s="21">
        <f t="shared" si="8"/>
        <v>6624</v>
      </c>
      <c r="O35" s="25">
        <f t="shared" si="9"/>
        <v>4.5531162400775456</v>
      </c>
    </row>
    <row r="36" spans="1:15" x14ac:dyDescent="0.25">
      <c r="A36" s="21">
        <v>28</v>
      </c>
      <c r="B36" s="23" t="s">
        <v>223</v>
      </c>
      <c r="C36" s="24">
        <v>25000000</v>
      </c>
      <c r="D36" s="21">
        <v>573.92102846648299</v>
      </c>
      <c r="E36" s="36">
        <f t="shared" si="0"/>
        <v>10075</v>
      </c>
      <c r="F36" s="36">
        <f t="shared" si="1"/>
        <v>1562.5</v>
      </c>
      <c r="G36" s="21">
        <f t="shared" si="2"/>
        <v>2065.375</v>
      </c>
      <c r="H36" s="21">
        <f t="shared" si="2"/>
        <v>320.3125</v>
      </c>
      <c r="I36" s="21">
        <f t="shared" si="3"/>
        <v>1192.84375</v>
      </c>
      <c r="J36" s="21">
        <f t="shared" si="4"/>
        <v>2656705.2341597797</v>
      </c>
      <c r="K36" s="21">
        <f t="shared" si="5"/>
        <v>263.69282721188881</v>
      </c>
      <c r="L36" s="21">
        <f t="shared" si="6"/>
        <v>5313.4104683195592</v>
      </c>
      <c r="M36" s="25">
        <f t="shared" si="7"/>
        <v>3.4544060932704381</v>
      </c>
      <c r="N36" s="21">
        <f t="shared" si="8"/>
        <v>7970.1157024793392</v>
      </c>
      <c r="O36" s="25">
        <f t="shared" si="9"/>
        <v>5.6816091399056576</v>
      </c>
    </row>
    <row r="37" spans="1:15" x14ac:dyDescent="0.25">
      <c r="A37" s="21">
        <v>29</v>
      </c>
      <c r="B37" s="23" t="s">
        <v>224</v>
      </c>
      <c r="C37" s="24">
        <v>40000000</v>
      </c>
      <c r="D37" s="21">
        <v>918.27364554637279</v>
      </c>
      <c r="E37" s="36">
        <f t="shared" si="0"/>
        <v>10075</v>
      </c>
      <c r="F37" s="36">
        <f t="shared" si="1"/>
        <v>1562.5</v>
      </c>
      <c r="G37" s="21">
        <f t="shared" si="2"/>
        <v>2065.375</v>
      </c>
      <c r="H37" s="21">
        <f t="shared" si="2"/>
        <v>320.3125</v>
      </c>
      <c r="I37" s="21">
        <f t="shared" si="3"/>
        <v>1192.84375</v>
      </c>
      <c r="J37" s="21">
        <f t="shared" si="4"/>
        <v>3069928.3746556472</v>
      </c>
      <c r="K37" s="21">
        <f t="shared" si="5"/>
        <v>304.70753098319079</v>
      </c>
      <c r="L37" s="21">
        <f t="shared" si="6"/>
        <v>6139.8567493112942</v>
      </c>
      <c r="M37" s="25">
        <f t="shared" si="7"/>
        <v>4.1472430897267927</v>
      </c>
      <c r="N37" s="21">
        <f t="shared" si="8"/>
        <v>9209.7851239669417</v>
      </c>
      <c r="O37" s="25">
        <f t="shared" si="9"/>
        <v>6.7208646345901899</v>
      </c>
    </row>
    <row r="38" spans="1:15" x14ac:dyDescent="0.25">
      <c r="A38" s="21">
        <v>30</v>
      </c>
      <c r="B38" s="23" t="s">
        <v>225</v>
      </c>
      <c r="C38" s="24">
        <v>55500000</v>
      </c>
      <c r="D38" s="21">
        <v>1274.1046831955923</v>
      </c>
      <c r="E38" s="36">
        <f t="shared" si="0"/>
        <v>10075</v>
      </c>
      <c r="F38" s="36">
        <f t="shared" si="1"/>
        <v>1562.5</v>
      </c>
      <c r="G38" s="21">
        <f t="shared" si="2"/>
        <v>2065.375</v>
      </c>
      <c r="H38" s="21">
        <f t="shared" si="2"/>
        <v>320.3125</v>
      </c>
      <c r="I38" s="21">
        <f t="shared" si="3"/>
        <v>1192.84375</v>
      </c>
      <c r="J38" s="21">
        <f t="shared" si="4"/>
        <v>3496925.6198347108</v>
      </c>
      <c r="K38" s="21">
        <f t="shared" si="5"/>
        <v>347.08939154686954</v>
      </c>
      <c r="L38" s="21">
        <f t="shared" si="6"/>
        <v>6993.8512396694223</v>
      </c>
      <c r="M38" s="25">
        <f t="shared" si="7"/>
        <v>4.8631746527316944</v>
      </c>
      <c r="N38" s="21">
        <f t="shared" si="8"/>
        <v>10490.776859504133</v>
      </c>
      <c r="O38" s="25">
        <f t="shared" si="9"/>
        <v>7.7947619790975411</v>
      </c>
    </row>
    <row r="39" spans="1:15" x14ac:dyDescent="0.25">
      <c r="A39" s="21">
        <v>31</v>
      </c>
      <c r="B39" s="23" t="s">
        <v>226</v>
      </c>
      <c r="C39" s="24">
        <v>26250000</v>
      </c>
      <c r="D39" s="21">
        <v>602.6170798898072</v>
      </c>
      <c r="E39" s="36">
        <f t="shared" si="0"/>
        <v>10075</v>
      </c>
      <c r="F39" s="36">
        <f t="shared" si="1"/>
        <v>1562.5</v>
      </c>
      <c r="G39" s="21">
        <f t="shared" si="2"/>
        <v>2065.375</v>
      </c>
      <c r="H39" s="21">
        <f t="shared" si="2"/>
        <v>320.3125</v>
      </c>
      <c r="I39" s="21">
        <f t="shared" si="3"/>
        <v>1192.84375</v>
      </c>
      <c r="J39" s="21">
        <f t="shared" si="4"/>
        <v>2691140.4958677688</v>
      </c>
      <c r="K39" s="21">
        <f t="shared" si="5"/>
        <v>267.11071919283063</v>
      </c>
      <c r="L39" s="21">
        <f t="shared" si="6"/>
        <v>5382.280991735538</v>
      </c>
      <c r="M39" s="25">
        <f t="shared" si="7"/>
        <v>3.512142509641802</v>
      </c>
      <c r="N39" s="21">
        <f t="shared" si="8"/>
        <v>8073.4214876033066</v>
      </c>
      <c r="O39" s="25">
        <f t="shared" si="9"/>
        <v>5.7682137644627023</v>
      </c>
    </row>
    <row r="40" spans="1:15" x14ac:dyDescent="0.25">
      <c r="A40" s="21">
        <v>32</v>
      </c>
      <c r="B40" s="23" t="s">
        <v>227</v>
      </c>
      <c r="C40" s="21">
        <v>70500000</v>
      </c>
      <c r="D40" s="21">
        <v>1618.4573002754821</v>
      </c>
      <c r="E40" s="36">
        <f t="shared" si="0"/>
        <v>10075</v>
      </c>
      <c r="F40" s="36">
        <f t="shared" si="1"/>
        <v>1562.5</v>
      </c>
      <c r="G40" s="21">
        <f t="shared" si="2"/>
        <v>2065.375</v>
      </c>
      <c r="H40" s="21">
        <f t="shared" si="2"/>
        <v>320.3125</v>
      </c>
      <c r="I40" s="21">
        <f t="shared" si="3"/>
        <v>1192.84375</v>
      </c>
      <c r="J40" s="21">
        <f t="shared" si="4"/>
        <v>3910148.7603305783</v>
      </c>
      <c r="K40" s="21">
        <f t="shared" si="5"/>
        <v>388.10409531817152</v>
      </c>
      <c r="L40" s="21">
        <f t="shared" si="6"/>
        <v>7820.2975206611563</v>
      </c>
      <c r="M40" s="25">
        <f t="shared" si="7"/>
        <v>5.5560116491880489</v>
      </c>
      <c r="N40" s="21">
        <f t="shared" si="8"/>
        <v>11730.446280991735</v>
      </c>
      <c r="O40" s="25">
        <f t="shared" si="9"/>
        <v>8.8340174737820725</v>
      </c>
    </row>
    <row r="41" spans="1:15" x14ac:dyDescent="0.25">
      <c r="A41" s="21">
        <v>33</v>
      </c>
      <c r="B41" s="23" t="s">
        <v>228</v>
      </c>
      <c r="C41" s="24">
        <v>52000000</v>
      </c>
      <c r="D41" s="21">
        <v>1193.7557392102847</v>
      </c>
      <c r="E41" s="36">
        <f t="shared" si="0"/>
        <v>10075</v>
      </c>
      <c r="F41" s="36">
        <f t="shared" si="1"/>
        <v>1562.5</v>
      </c>
      <c r="G41" s="21">
        <f t="shared" si="2"/>
        <v>2065.375</v>
      </c>
      <c r="H41" s="21">
        <f t="shared" si="2"/>
        <v>320.3125</v>
      </c>
      <c r="I41" s="21">
        <f t="shared" si="3"/>
        <v>1192.84375</v>
      </c>
      <c r="J41" s="21">
        <f t="shared" si="4"/>
        <v>3400506.8870523414</v>
      </c>
      <c r="K41" s="21">
        <f t="shared" si="5"/>
        <v>337.51929400023238</v>
      </c>
      <c r="L41" s="21">
        <f t="shared" si="6"/>
        <v>6801.0137741046829</v>
      </c>
      <c r="M41" s="25">
        <f t="shared" si="7"/>
        <v>4.7015126868918777</v>
      </c>
      <c r="N41" s="21">
        <f t="shared" si="8"/>
        <v>10201.520661157025</v>
      </c>
      <c r="O41" s="25">
        <f t="shared" si="9"/>
        <v>7.5522690303378166</v>
      </c>
    </row>
    <row r="42" spans="1:15" x14ac:dyDescent="0.25">
      <c r="A42" s="21">
        <v>34</v>
      </c>
      <c r="B42" s="23" t="s">
        <v>229</v>
      </c>
      <c r="C42" s="24">
        <v>40000000</v>
      </c>
      <c r="D42" s="21">
        <v>918.27364554637279</v>
      </c>
      <c r="E42" s="36">
        <f t="shared" si="0"/>
        <v>10075</v>
      </c>
      <c r="F42" s="36">
        <f t="shared" si="1"/>
        <v>1562.5</v>
      </c>
      <c r="G42" s="21">
        <f t="shared" si="2"/>
        <v>2065.375</v>
      </c>
      <c r="H42" s="21">
        <f t="shared" si="2"/>
        <v>320.3125</v>
      </c>
      <c r="I42" s="21">
        <f t="shared" si="3"/>
        <v>1192.84375</v>
      </c>
      <c r="J42" s="21">
        <f t="shared" si="4"/>
        <v>3069928.3746556472</v>
      </c>
      <c r="K42" s="21">
        <f t="shared" si="5"/>
        <v>304.70753098319079</v>
      </c>
      <c r="L42" s="21">
        <f t="shared" si="6"/>
        <v>6139.8567493112942</v>
      </c>
      <c r="M42" s="25">
        <f t="shared" si="7"/>
        <v>4.1472430897267927</v>
      </c>
      <c r="N42" s="21">
        <f t="shared" si="8"/>
        <v>9209.7851239669417</v>
      </c>
      <c r="O42" s="25">
        <f t="shared" si="9"/>
        <v>6.7208646345901899</v>
      </c>
    </row>
    <row r="43" spans="1:15" x14ac:dyDescent="0.25">
      <c r="A43" s="21">
        <v>35</v>
      </c>
      <c r="B43" s="23" t="s">
        <v>230</v>
      </c>
      <c r="C43" s="24">
        <v>7986000</v>
      </c>
      <c r="D43" s="21">
        <v>183.33333333333334</v>
      </c>
      <c r="E43" s="36">
        <f t="shared" si="0"/>
        <v>10075</v>
      </c>
      <c r="F43" s="36">
        <f t="shared" si="1"/>
        <v>1562.5</v>
      </c>
      <c r="G43" s="21">
        <f t="shared" si="2"/>
        <v>2065.375</v>
      </c>
      <c r="H43" s="21">
        <f t="shared" si="2"/>
        <v>320.3125</v>
      </c>
      <c r="I43" s="21">
        <f t="shared" si="3"/>
        <v>1192.84375</v>
      </c>
      <c r="J43" s="21">
        <f t="shared" si="4"/>
        <v>2188000</v>
      </c>
      <c r="K43" s="21">
        <f t="shared" si="5"/>
        <v>217.1712158808933</v>
      </c>
      <c r="L43" s="21">
        <f t="shared" si="6"/>
        <v>4376</v>
      </c>
      <c r="M43" s="25">
        <f t="shared" si="7"/>
        <v>2.668544182756543</v>
      </c>
      <c r="N43" s="21">
        <f t="shared" si="8"/>
        <v>6564</v>
      </c>
      <c r="O43" s="25">
        <f t="shared" si="9"/>
        <v>4.5028162741348146</v>
      </c>
    </row>
    <row r="44" spans="1:15" x14ac:dyDescent="0.25">
      <c r="A44" s="21">
        <v>36</v>
      </c>
      <c r="B44" s="23" t="s">
        <v>231</v>
      </c>
      <c r="C44" s="24">
        <v>42000000</v>
      </c>
      <c r="D44" s="21">
        <v>964.18732782369148</v>
      </c>
      <c r="E44" s="36">
        <f t="shared" si="0"/>
        <v>10075</v>
      </c>
      <c r="F44" s="36">
        <f t="shared" si="1"/>
        <v>1562.5</v>
      </c>
      <c r="G44" s="21">
        <f t="shared" si="2"/>
        <v>2065.375</v>
      </c>
      <c r="H44" s="21">
        <f t="shared" si="2"/>
        <v>320.3125</v>
      </c>
      <c r="I44" s="21">
        <f t="shared" si="3"/>
        <v>1192.84375</v>
      </c>
      <c r="J44" s="21">
        <f t="shared" si="4"/>
        <v>3125024.79338843</v>
      </c>
      <c r="K44" s="21">
        <f t="shared" si="5"/>
        <v>310.17615815269778</v>
      </c>
      <c r="L44" s="21">
        <f t="shared" si="6"/>
        <v>6250.0495867768605</v>
      </c>
      <c r="M44" s="25">
        <f t="shared" si="7"/>
        <v>4.239621355920975</v>
      </c>
      <c r="N44" s="21">
        <f t="shared" si="8"/>
        <v>9375.0743801652898</v>
      </c>
      <c r="O44" s="25">
        <f t="shared" si="9"/>
        <v>6.8594320338814621</v>
      </c>
    </row>
    <row r="45" spans="1:15" x14ac:dyDescent="0.25">
      <c r="A45" s="21">
        <v>37</v>
      </c>
      <c r="B45" s="23" t="s">
        <v>232</v>
      </c>
      <c r="C45" s="24">
        <v>28000000</v>
      </c>
      <c r="D45" s="21">
        <v>642.79155188246102</v>
      </c>
      <c r="E45" s="36">
        <f t="shared" si="0"/>
        <v>10075</v>
      </c>
      <c r="F45" s="36">
        <f t="shared" si="1"/>
        <v>1562.5</v>
      </c>
      <c r="G45" s="21">
        <f t="shared" si="2"/>
        <v>2065.375</v>
      </c>
      <c r="H45" s="21">
        <f t="shared" si="2"/>
        <v>320.3125</v>
      </c>
      <c r="I45" s="21">
        <f t="shared" si="3"/>
        <v>1192.84375</v>
      </c>
      <c r="J45" s="21">
        <f t="shared" si="4"/>
        <v>2739349.862258953</v>
      </c>
      <c r="K45" s="21">
        <f t="shared" si="5"/>
        <v>271.89576796614921</v>
      </c>
      <c r="L45" s="21">
        <f t="shared" si="6"/>
        <v>5478.6997245179064</v>
      </c>
      <c r="M45" s="25">
        <f t="shared" si="7"/>
        <v>3.5929734925617094</v>
      </c>
      <c r="N45" s="21">
        <f t="shared" si="8"/>
        <v>8218.0495867768586</v>
      </c>
      <c r="O45" s="25">
        <f t="shared" si="9"/>
        <v>5.8894602388425632</v>
      </c>
    </row>
    <row r="46" spans="1:15" x14ac:dyDescent="0.25">
      <c r="A46" s="21">
        <v>38</v>
      </c>
      <c r="B46" s="23" t="s">
        <v>233</v>
      </c>
      <c r="C46" s="24">
        <v>10454400</v>
      </c>
      <c r="D46" s="21">
        <v>240</v>
      </c>
      <c r="E46" s="36">
        <f t="shared" si="0"/>
        <v>10075</v>
      </c>
      <c r="F46" s="36">
        <f t="shared" si="1"/>
        <v>1562.5</v>
      </c>
      <c r="G46" s="21">
        <f t="shared" si="2"/>
        <v>2065.375</v>
      </c>
      <c r="H46" s="21">
        <f t="shared" si="2"/>
        <v>320.3125</v>
      </c>
      <c r="I46" s="21">
        <f t="shared" si="3"/>
        <v>1192.84375</v>
      </c>
      <c r="J46" s="21">
        <f t="shared" si="4"/>
        <v>2256000</v>
      </c>
      <c r="K46" s="21">
        <f t="shared" si="5"/>
        <v>223.92059553349876</v>
      </c>
      <c r="L46" s="21">
        <f t="shared" si="6"/>
        <v>4512</v>
      </c>
      <c r="M46" s="25">
        <f t="shared" si="7"/>
        <v>2.7825574388934009</v>
      </c>
      <c r="N46" s="21">
        <f t="shared" si="8"/>
        <v>6768</v>
      </c>
      <c r="O46" s="25">
        <f t="shared" si="9"/>
        <v>4.6738361583401007</v>
      </c>
    </row>
  </sheetData>
  <mergeCells count="2">
    <mergeCell ref="A3:B3"/>
    <mergeCell ref="I8:L8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CC_Res_Calculation!$C$3:$D$3</xm:f>
          </x14:formula1>
          <xm:sqref>D4</xm:sqref>
        </x14:dataValidation>
        <x14:dataValidation type="list" allowBlank="1" showInputMessage="1" showErrorMessage="1">
          <x14:formula1>
            <xm:f>CC_Res_Calculation!$B$5:$B$14</xm:f>
          </x14:formula1>
          <xm:sqref>D5</xm:sqref>
        </x14:dataValidation>
        <x14:dataValidation type="list" allowBlank="1" showInputMessage="1" showErrorMessage="1">
          <x14:formula1>
            <xm:f>CC_Res_Calculation!$B$18:$B$29</xm:f>
          </x14:formula1>
          <xm:sqref>D6</xm:sqref>
        </x14:dataValidation>
        <x14:dataValidation type="list" allowBlank="1" showInputMessage="1" showErrorMessage="1">
          <x14:formula1>
            <xm:f>CC_Res_Calculation!$B$30:$B$31</xm:f>
          </x14:formula1>
          <xm:sqref>D7</xm:sqref>
        </x14:dataValidation>
        <x14:dataValidation type="list" allowBlank="1" showInputMessage="1" showErrorMessage="1">
          <x14:formula1>
            <xm:f>CC_Res_Calculation!$B$32:$B$33</xm:f>
          </x14:formula1>
          <xm:sqref>D8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F1" workbookViewId="0">
      <selection activeCell="M6" sqref="M6:P9"/>
    </sheetView>
  </sheetViews>
  <sheetFormatPr defaultRowHeight="15" x14ac:dyDescent="0.25"/>
  <cols>
    <col min="1" max="1" width="18.140625" customWidth="1"/>
    <col min="2" max="2" width="15.5703125" bestFit="1" customWidth="1"/>
    <col min="3" max="3" width="22.7109375" bestFit="1" customWidth="1"/>
    <col min="4" max="4" width="28.5703125" customWidth="1"/>
    <col min="5" max="5" width="26.85546875" bestFit="1" customWidth="1"/>
    <col min="6" max="6" width="24" customWidth="1"/>
    <col min="7" max="7" width="23" customWidth="1"/>
    <col min="8" max="8" width="25.85546875" bestFit="1" customWidth="1"/>
    <col min="9" max="9" width="31.140625" bestFit="1" customWidth="1"/>
    <col min="10" max="10" width="26.85546875" bestFit="1" customWidth="1"/>
    <col min="11" max="11" width="31.140625" bestFit="1" customWidth="1"/>
    <col min="12" max="12" width="26.85546875" bestFit="1" customWidth="1"/>
  </cols>
  <sheetData>
    <row r="1" spans="1:15" ht="39" x14ac:dyDescent="0.25">
      <c r="A1" s="6" t="s">
        <v>33</v>
      </c>
      <c r="B1" s="7">
        <v>1000</v>
      </c>
      <c r="C1" s="6" t="s">
        <v>34</v>
      </c>
      <c r="D1" s="7">
        <v>1200</v>
      </c>
      <c r="E1" s="6" t="s">
        <v>35</v>
      </c>
      <c r="F1" s="8">
        <v>3.0000000000000001E-3</v>
      </c>
    </row>
    <row r="2" spans="1:15" x14ac:dyDescent="0.25">
      <c r="A2" s="9"/>
      <c r="B2" s="9"/>
    </row>
    <row r="3" spans="1:15" x14ac:dyDescent="0.25">
      <c r="A3" s="52" t="s">
        <v>36</v>
      </c>
      <c r="B3" s="53"/>
    </row>
    <row r="4" spans="1:15" x14ac:dyDescent="0.25">
      <c r="A4" s="10" t="s">
        <v>37</v>
      </c>
      <c r="B4" s="10">
        <f>INDEX(CC_Res_Calculation!$C$5:$D$14,MATCH($D$5,CC_Res_Calculation!B5:B14,0),MATCH($D$4,CC_Res_Calculation!C3:D3,0))</f>
        <v>1201</v>
      </c>
      <c r="C4" s="11" t="s">
        <v>38</v>
      </c>
      <c r="D4" s="7" t="s">
        <v>1</v>
      </c>
      <c r="E4" t="s">
        <v>39</v>
      </c>
    </row>
    <row r="5" spans="1:15" x14ac:dyDescent="0.25">
      <c r="A5" s="10" t="s">
        <v>40</v>
      </c>
      <c r="B5" s="10">
        <f>VLOOKUP($D$6,CC_Res_Calculation!$B$18:$C$29,2,FALSE)</f>
        <v>39</v>
      </c>
      <c r="C5" s="11" t="s">
        <v>41</v>
      </c>
      <c r="D5" s="7" t="s">
        <v>5</v>
      </c>
      <c r="E5" t="s">
        <v>42</v>
      </c>
    </row>
    <row r="6" spans="1:15" x14ac:dyDescent="0.25">
      <c r="A6" s="10" t="s">
        <v>43</v>
      </c>
      <c r="B6" s="10">
        <f>VLOOKUP($D$7,CC_Res_Calculation!B30:C31,2,FALSE)</f>
        <v>1229</v>
      </c>
      <c r="C6" s="11" t="s">
        <v>44</v>
      </c>
      <c r="D6" s="7" t="s">
        <v>27</v>
      </c>
      <c r="E6" t="s">
        <v>45</v>
      </c>
    </row>
    <row r="7" spans="1:15" ht="26.25" x14ac:dyDescent="0.25">
      <c r="A7" s="10" t="s">
        <v>46</v>
      </c>
      <c r="B7" s="10">
        <f>VLOOKUP($D$8,CC_Res_Calculation!B32:C33,2,FALSE)</f>
        <v>0</v>
      </c>
      <c r="C7" s="11" t="s">
        <v>47</v>
      </c>
      <c r="D7" s="12" t="s">
        <v>29</v>
      </c>
      <c r="E7" t="s">
        <v>48</v>
      </c>
    </row>
    <row r="8" spans="1:15" x14ac:dyDescent="0.25">
      <c r="A8" s="13" t="s">
        <v>49</v>
      </c>
      <c r="B8" s="13">
        <f>SUM(B4:B7)</f>
        <v>2469</v>
      </c>
      <c r="C8" s="11" t="s">
        <v>50</v>
      </c>
      <c r="D8" s="7" t="s">
        <v>32</v>
      </c>
      <c r="I8" s="54" t="s">
        <v>51</v>
      </c>
      <c r="J8" s="54"/>
      <c r="K8" s="54"/>
      <c r="L8" s="55"/>
      <c r="O8" s="14"/>
    </row>
    <row r="9" spans="1:15" x14ac:dyDescent="0.25">
      <c r="I9" s="17" t="s">
        <v>53</v>
      </c>
      <c r="J9" s="18">
        <f>AVERAGE(J11:J93)</f>
        <v>13.08639079887897</v>
      </c>
      <c r="K9" s="19" t="s">
        <v>53</v>
      </c>
      <c r="L9" s="20">
        <f>AVERAGE(L11:L93)</f>
        <v>20.129586198318457</v>
      </c>
    </row>
    <row r="10" spans="1:15" ht="30" x14ac:dyDescent="0.25">
      <c r="A10" s="27" t="s">
        <v>54</v>
      </c>
      <c r="B10" s="27" t="s">
        <v>55</v>
      </c>
      <c r="C10" s="27" t="s">
        <v>56</v>
      </c>
      <c r="D10" s="27" t="s">
        <v>57</v>
      </c>
      <c r="E10" s="28" t="s">
        <v>58</v>
      </c>
      <c r="F10" s="28" t="s">
        <v>59</v>
      </c>
      <c r="G10" s="28" t="s">
        <v>60</v>
      </c>
      <c r="H10" s="29" t="s">
        <v>61</v>
      </c>
      <c r="I10" s="30" t="s">
        <v>62</v>
      </c>
      <c r="J10" s="30" t="s">
        <v>63</v>
      </c>
      <c r="K10" s="31" t="s">
        <v>64</v>
      </c>
      <c r="L10" s="32" t="s">
        <v>65</v>
      </c>
    </row>
    <row r="11" spans="1:15" x14ac:dyDescent="0.25">
      <c r="A11" s="21">
        <v>1</v>
      </c>
      <c r="B11" s="21" t="s">
        <v>234</v>
      </c>
      <c r="C11" s="24">
        <v>29700000</v>
      </c>
      <c r="D11" s="24">
        <f>C11/43560</f>
        <v>681.81818181818187</v>
      </c>
      <c r="E11" s="21">
        <f>($B$1*0.093*9.45*85%)+(0.5%*$D$1*D11)</f>
        <v>4837.931590909091</v>
      </c>
      <c r="F11" s="21">
        <f>E11*10%</f>
        <v>483.79315909090911</v>
      </c>
      <c r="G11" s="21">
        <f>($D$1*D11)+($B$1*$B$8)</f>
        <v>3287181.8181818184</v>
      </c>
      <c r="H11" s="21">
        <f>G11/E11</f>
        <v>679.4601693745999</v>
      </c>
      <c r="I11" s="21">
        <f>G11*0.2%</f>
        <v>6574.3636363636369</v>
      </c>
      <c r="J11" s="25">
        <f>(I11-F11)/F11</f>
        <v>12.589203387491997</v>
      </c>
      <c r="K11" s="21">
        <f>G11*$F$1</f>
        <v>9861.5454545454559</v>
      </c>
      <c r="L11" s="25">
        <f>(K11-F11)/F11</f>
        <v>19.383805081237998</v>
      </c>
    </row>
    <row r="12" spans="1:15" x14ac:dyDescent="0.25">
      <c r="A12" s="21">
        <v>2</v>
      </c>
      <c r="B12" s="21" t="s">
        <v>235</v>
      </c>
      <c r="C12" s="24">
        <v>26400000</v>
      </c>
      <c r="D12" s="24">
        <f>C12/43560</f>
        <v>606.06060606060601</v>
      </c>
      <c r="E12" s="21">
        <f>($B$1*0.093*9.45*85%)+(0.5%*$D$1*D12)</f>
        <v>4383.3861363636361</v>
      </c>
      <c r="F12" s="21">
        <f>E12*10%</f>
        <v>438.33861363636362</v>
      </c>
      <c r="G12" s="21">
        <f>($D$1*D12)+($B$1*$B$8)</f>
        <v>3196272.7272727271</v>
      </c>
      <c r="H12" s="21">
        <f>G12/E12</f>
        <v>729.17891051329718</v>
      </c>
      <c r="I12" s="21">
        <f>G12*0.2%</f>
        <v>6392.545454545454</v>
      </c>
      <c r="J12" s="25">
        <f>(I12-F12)/F12</f>
        <v>13.583578210265943</v>
      </c>
      <c r="K12" s="21">
        <f>G12*$F$1</f>
        <v>9588.818181818182</v>
      </c>
      <c r="L12" s="25">
        <f>(K12-F12)/F12</f>
        <v>20.875367315398915</v>
      </c>
    </row>
    <row r="13" spans="1:15" x14ac:dyDescent="0.25">
      <c r="D13">
        <f>AVERAGE(D11:D12)</f>
        <v>643.93939393939399</v>
      </c>
    </row>
  </sheetData>
  <mergeCells count="2">
    <mergeCell ref="A3:B3"/>
    <mergeCell ref="I8:L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CC_Res_Calculation!$B$32:$B$33</xm:f>
          </x14:formula1>
          <xm:sqref>D8</xm:sqref>
        </x14:dataValidation>
        <x14:dataValidation type="list" allowBlank="1" showInputMessage="1" showErrorMessage="1">
          <x14:formula1>
            <xm:f>CC_Res_Calculation!$B$30:$B$31</xm:f>
          </x14:formula1>
          <xm:sqref>D7</xm:sqref>
        </x14:dataValidation>
        <x14:dataValidation type="list" allowBlank="1" showInputMessage="1" showErrorMessage="1">
          <x14:formula1>
            <xm:f>CC_Res_Calculation!$B$18:$B$29</xm:f>
          </x14:formula1>
          <xm:sqref>D6</xm:sqref>
        </x14:dataValidation>
        <x14:dataValidation type="list" allowBlank="1" showInputMessage="1" showErrorMessage="1">
          <x14:formula1>
            <xm:f>CC_Res_Calculation!$B$5:$B$14</xm:f>
          </x14:formula1>
          <xm:sqref>D5</xm:sqref>
        </x14:dataValidation>
        <x14:dataValidation type="list" allowBlank="1" showInputMessage="1" showErrorMessage="1">
          <x14:formula1>
            <xm:f>CC_Res_Calculation!$C$3:$D$3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D33"/>
  <sheetViews>
    <sheetView workbookViewId="0">
      <selection activeCell="B3" sqref="B3"/>
    </sheetView>
  </sheetViews>
  <sheetFormatPr defaultColWidth="8.7109375" defaultRowHeight="12.75" x14ac:dyDescent="0.2"/>
  <cols>
    <col min="1" max="1" width="4.7109375" style="3" bestFit="1" customWidth="1"/>
    <col min="2" max="2" width="39.140625" style="3" bestFit="1" customWidth="1"/>
    <col min="3" max="3" width="9.28515625" style="3" bestFit="1" customWidth="1"/>
    <col min="4" max="4" width="20.85546875" style="3" bestFit="1" customWidth="1"/>
    <col min="5" max="16384" width="8.7109375" style="3"/>
  </cols>
  <sheetData>
    <row r="2" spans="1:4" x14ac:dyDescent="0.2">
      <c r="B2" s="3" t="s">
        <v>259</v>
      </c>
    </row>
    <row r="3" spans="1:4" ht="15" customHeight="1" x14ac:dyDescent="0.2">
      <c r="A3" s="1"/>
      <c r="B3" s="1"/>
      <c r="C3" s="2" t="s">
        <v>0</v>
      </c>
      <c r="D3" s="1" t="s">
        <v>1</v>
      </c>
    </row>
    <row r="4" spans="1:4" ht="15" customHeight="1" x14ac:dyDescent="0.2">
      <c r="A4" s="1" t="s">
        <v>2</v>
      </c>
      <c r="B4" s="1" t="s">
        <v>3</v>
      </c>
      <c r="C4" s="1" t="s">
        <v>4</v>
      </c>
      <c r="D4" s="1" t="s">
        <v>4</v>
      </c>
    </row>
    <row r="5" spans="1:4" ht="15" customHeight="1" x14ac:dyDescent="0.2">
      <c r="A5" s="4">
        <v>1</v>
      </c>
      <c r="B5" s="4" t="s">
        <v>5</v>
      </c>
      <c r="C5" s="4">
        <v>1314</v>
      </c>
      <c r="D5" s="4">
        <v>1201</v>
      </c>
    </row>
    <row r="6" spans="1:4" ht="15" customHeight="1" x14ac:dyDescent="0.2">
      <c r="A6" s="4">
        <v>2</v>
      </c>
      <c r="B6" s="4" t="s">
        <v>6</v>
      </c>
      <c r="C6" s="4">
        <v>1427</v>
      </c>
      <c r="D6" s="4">
        <v>1278</v>
      </c>
    </row>
    <row r="7" spans="1:4" ht="15" customHeight="1" x14ac:dyDescent="0.2">
      <c r="A7" s="4">
        <v>3</v>
      </c>
      <c r="B7" s="4" t="s">
        <v>7</v>
      </c>
      <c r="C7" s="4">
        <v>1527</v>
      </c>
      <c r="D7" s="4">
        <v>1409</v>
      </c>
    </row>
    <row r="8" spans="1:4" ht="15" customHeight="1" x14ac:dyDescent="0.2">
      <c r="A8" s="4">
        <v>4</v>
      </c>
      <c r="B8" s="4" t="s">
        <v>8</v>
      </c>
      <c r="C8" s="4">
        <v>1242</v>
      </c>
      <c r="D8" s="4">
        <v>1158</v>
      </c>
    </row>
    <row r="9" spans="1:4" ht="15" customHeight="1" x14ac:dyDescent="0.2">
      <c r="A9" s="4">
        <v>5</v>
      </c>
      <c r="B9" s="4" t="s">
        <v>9</v>
      </c>
      <c r="C9" s="4">
        <v>1427</v>
      </c>
      <c r="D9" s="4">
        <v>1278</v>
      </c>
    </row>
    <row r="10" spans="1:4" ht="15" customHeight="1" x14ac:dyDescent="0.2">
      <c r="A10" s="4">
        <v>6</v>
      </c>
      <c r="B10" s="4" t="s">
        <v>10</v>
      </c>
      <c r="C10" s="4">
        <v>1610</v>
      </c>
      <c r="D10" s="4">
        <v>1409</v>
      </c>
    </row>
    <row r="11" spans="1:4" ht="15" customHeight="1" x14ac:dyDescent="0.2">
      <c r="A11" s="4">
        <v>7</v>
      </c>
      <c r="B11" s="4" t="s">
        <v>11</v>
      </c>
      <c r="C11" s="4">
        <v>1671</v>
      </c>
      <c r="D11" s="4"/>
    </row>
    <row r="12" spans="1:4" ht="15" customHeight="1" x14ac:dyDescent="0.2">
      <c r="A12" s="4">
        <v>8</v>
      </c>
      <c r="B12" s="4" t="s">
        <v>12</v>
      </c>
      <c r="C12" s="4">
        <v>1762</v>
      </c>
      <c r="D12" s="4"/>
    </row>
    <row r="13" spans="1:4" ht="15" customHeight="1" x14ac:dyDescent="0.2">
      <c r="A13" s="4">
        <v>9</v>
      </c>
      <c r="B13" s="4" t="s">
        <v>13</v>
      </c>
      <c r="C13" s="4">
        <v>1904</v>
      </c>
      <c r="D13" s="4"/>
    </row>
    <row r="14" spans="1:4" ht="15" customHeight="1" x14ac:dyDescent="0.2">
      <c r="A14" s="4">
        <v>10</v>
      </c>
      <c r="B14" s="4" t="s">
        <v>14</v>
      </c>
      <c r="C14" s="4">
        <v>2058</v>
      </c>
      <c r="D14" s="4"/>
    </row>
    <row r="17" spans="2:3" ht="15" customHeight="1" x14ac:dyDescent="0.2">
      <c r="B17" s="5" t="s">
        <v>15</v>
      </c>
      <c r="C17" s="5" t="s">
        <v>16</v>
      </c>
    </row>
    <row r="18" spans="2:3" ht="15" customHeight="1" x14ac:dyDescent="0.2">
      <c r="B18" s="5" t="s">
        <v>17</v>
      </c>
      <c r="C18" s="5">
        <v>88</v>
      </c>
    </row>
    <row r="19" spans="2:3" ht="15" customHeight="1" x14ac:dyDescent="0.2">
      <c r="B19" s="5" t="s">
        <v>18</v>
      </c>
      <c r="C19" s="5">
        <v>111</v>
      </c>
    </row>
    <row r="20" spans="2:3" ht="15" customHeight="1" x14ac:dyDescent="0.2">
      <c r="B20" s="5" t="s">
        <v>19</v>
      </c>
      <c r="C20" s="5">
        <v>24</v>
      </c>
    </row>
    <row r="21" spans="2:3" ht="15" customHeight="1" x14ac:dyDescent="0.2">
      <c r="B21" s="5" t="s">
        <v>20</v>
      </c>
      <c r="C21" s="5">
        <v>68</v>
      </c>
    </row>
    <row r="22" spans="2:3" ht="15" customHeight="1" x14ac:dyDescent="0.2">
      <c r="B22" s="5" t="s">
        <v>21</v>
      </c>
      <c r="C22" s="5">
        <v>90</v>
      </c>
    </row>
    <row r="23" spans="2:3" ht="15" customHeight="1" x14ac:dyDescent="0.2">
      <c r="B23" s="5" t="s">
        <v>22</v>
      </c>
      <c r="C23" s="5">
        <v>165</v>
      </c>
    </row>
    <row r="24" spans="2:3" ht="15" customHeight="1" x14ac:dyDescent="0.2">
      <c r="B24" s="5" t="s">
        <v>23</v>
      </c>
      <c r="C24" s="5">
        <v>49</v>
      </c>
    </row>
    <row r="25" spans="2:3" ht="15" customHeight="1" x14ac:dyDescent="0.2">
      <c r="B25" s="5" t="s">
        <v>24</v>
      </c>
      <c r="C25" s="5">
        <v>62</v>
      </c>
    </row>
    <row r="26" spans="2:3" ht="15" customHeight="1" x14ac:dyDescent="0.2">
      <c r="B26" s="5" t="s">
        <v>25</v>
      </c>
      <c r="C26" s="5">
        <v>84</v>
      </c>
    </row>
    <row r="27" spans="2:3" ht="15" customHeight="1" x14ac:dyDescent="0.2">
      <c r="B27" s="5" t="s">
        <v>26</v>
      </c>
      <c r="C27" s="5">
        <v>101</v>
      </c>
    </row>
    <row r="28" spans="2:3" ht="15" customHeight="1" x14ac:dyDescent="0.2">
      <c r="B28" s="5" t="s">
        <v>27</v>
      </c>
      <c r="C28" s="5">
        <v>39</v>
      </c>
    </row>
    <row r="29" spans="2:3" ht="15" customHeight="1" x14ac:dyDescent="0.2">
      <c r="B29" s="5" t="s">
        <v>28</v>
      </c>
      <c r="C29" s="5">
        <v>35</v>
      </c>
    </row>
    <row r="30" spans="2:3" ht="25.5" x14ac:dyDescent="0.2">
      <c r="B30" s="5" t="s">
        <v>29</v>
      </c>
      <c r="C30" s="5">
        <v>1229</v>
      </c>
    </row>
    <row r="31" spans="2:3" ht="25.5" x14ac:dyDescent="0.2">
      <c r="B31" s="5" t="s">
        <v>30</v>
      </c>
      <c r="C31" s="5">
        <v>728</v>
      </c>
    </row>
    <row r="32" spans="2:3" ht="15" customHeight="1" x14ac:dyDescent="0.2">
      <c r="B32" s="5" t="s">
        <v>31</v>
      </c>
      <c r="C32" s="5">
        <v>862</v>
      </c>
    </row>
    <row r="33" spans="2:3" ht="15" customHeight="1" x14ac:dyDescent="0.2">
      <c r="B33" s="5" t="s">
        <v>32</v>
      </c>
      <c r="C33" s="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FD33AB545A3E498F7848DBB49262AE" ma:contentTypeVersion="13" ma:contentTypeDescription="Create a new document." ma:contentTypeScope="" ma:versionID="ad2c4154be9bbded3d30a2fef8a137bb">
  <xsd:schema xmlns:xsd="http://www.w3.org/2001/XMLSchema" xmlns:xs="http://www.w3.org/2001/XMLSchema" xmlns:p="http://schemas.microsoft.com/office/2006/metadata/properties" xmlns:ns3="40e46113-bd72-4aa1-944a-94ac1be9953b" xmlns:ns4="df211910-4f22-4ad1-bfd0-634b00c44f3e" targetNamespace="http://schemas.microsoft.com/office/2006/metadata/properties" ma:root="true" ma:fieldsID="f31799fe023207bc1ce128a49ef464c7" ns3:_="" ns4:_="">
    <xsd:import namespace="40e46113-bd72-4aa1-944a-94ac1be9953b"/>
    <xsd:import namespace="df211910-4f22-4ad1-bfd0-634b00c44f3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e46113-bd72-4aa1-944a-94ac1be995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11910-4f22-4ad1-bfd0-634b00c44f3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5CF066-958D-4968-85B2-B5354F5C0F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E9D181-80CC-44CF-BC02-FD90401993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e46113-bd72-4aa1-944a-94ac1be9953b"/>
    <ds:schemaRef ds:uri="df211910-4f22-4ad1-bfd0-634b00c44f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187116-9145-42A9-97E0-DE7920467BE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f211910-4f22-4ad1-bfd0-634b00c44f3e"/>
    <ds:schemaRef ds:uri="http://schemas.microsoft.com/office/infopath/2007/PartnerControls"/>
    <ds:schemaRef ds:uri="http://purl.org/dc/elements/1.1/"/>
    <ds:schemaRef ds:uri="http://schemas.microsoft.com/office/2006/metadata/properties"/>
    <ds:schemaRef ds:uri="40e46113-bd72-4aa1-944a-94ac1be9953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sheet</vt:lpstr>
      <vt:lpstr>Bhubaneswar</vt:lpstr>
      <vt:lpstr>Cuttack</vt:lpstr>
      <vt:lpstr>Berhampur</vt:lpstr>
      <vt:lpstr>Paradip </vt:lpstr>
      <vt:lpstr>CC_Res_Calculation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Vipasyana</dc:creator>
  <cp:lastModifiedBy>Shobana Venkatasubbu</cp:lastModifiedBy>
  <dcterms:created xsi:type="dcterms:W3CDTF">2020-06-30T11:34:05Z</dcterms:created>
  <dcterms:modified xsi:type="dcterms:W3CDTF">2022-06-22T11:29:02Z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0x01010091FD33AB545A3E498F7848DBB49262AE</vt:lpwstr>
  </property>
</Properties>
</file>